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_Paie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8">
    <font>
      <name val="Calibri"/>
      <family val="2"/>
      <color theme="1"/>
      <sz val="11"/>
      <scheme val="minor"/>
    </font>
    <font>
      <b val="1"/>
      <color rgb="000E7A54"/>
      <sz val="16"/>
    </font>
    <font>
      <b val="1"/>
      <color rgb="00FFFFFF"/>
      <sz val="11"/>
    </font>
    <font>
      <b val="1"/>
      <color rgb="001F2937"/>
    </font>
    <font>
      <b val="1"/>
    </font>
    <font>
      <b val="1"/>
      <color rgb="000E7A54"/>
      <sz val="12"/>
    </font>
    <font>
      <b val="1"/>
      <color rgb="00FFFFFF"/>
      <sz val="10"/>
    </font>
    <font>
      <b val="1"/>
      <color rgb="000E7A54"/>
      <sz val="11"/>
    </font>
  </fonts>
  <fills count="8">
    <fill>
      <patternFill/>
    </fill>
    <fill>
      <patternFill patternType="gray125"/>
    </fill>
    <fill>
      <patternFill patternType="solid">
        <fgColor rgb="000E7A54"/>
        <bgColor rgb="000E7A54"/>
      </patternFill>
    </fill>
    <fill>
      <patternFill patternType="solid">
        <fgColor rgb="00FFFBEB"/>
        <bgColor rgb="00FFFBEB"/>
      </patternFill>
    </fill>
    <fill>
      <patternFill patternType="solid">
        <fgColor rgb="00EAF7F1"/>
        <bgColor rgb="00EAF7F1"/>
      </patternFill>
    </fill>
    <fill>
      <patternFill patternType="solid">
        <fgColor rgb="00FFFFFF"/>
        <bgColor rgb="00FFFFFF"/>
      </patternFill>
    </fill>
    <fill>
      <patternFill patternType="solid">
        <fgColor rgb="00F97316"/>
        <bgColor rgb="00F97316"/>
      </patternFill>
    </fill>
    <fill>
      <patternFill patternType="solid">
        <fgColor rgb="0012946A"/>
        <b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pivotButton="0" quotePrefix="0" xfId="0"/>
    <xf numFmtId="164" fontId="0" fillId="3" borderId="1" pivotButton="0" quotePrefix="0" xfId="0"/>
    <xf numFmtId="0" fontId="0" fillId="4" borderId="1" applyAlignment="1" pivotButton="0" quotePrefix="0" xfId="0">
      <alignment horizontal="center" vertical="center"/>
    </xf>
    <xf numFmtId="164" fontId="0" fillId="4" borderId="1" pivotButton="0" quotePrefix="0" xfId="0"/>
    <xf numFmtId="165" fontId="0" fillId="4" borderId="1" pivotButton="0" quotePrefix="0" xfId="0"/>
    <xf numFmtId="0" fontId="0" fillId="4" borderId="1" pivotButton="0" quotePrefix="0" xfId="0"/>
    <xf numFmtId="0" fontId="0" fillId="5" borderId="1" applyAlignment="1" pivotButton="0" quotePrefix="0" xfId="0">
      <alignment horizontal="center" vertical="center"/>
    </xf>
    <xf numFmtId="164" fontId="0" fillId="5" borderId="1" pivotButton="0" quotePrefix="0" xfId="0"/>
    <xf numFmtId="165" fontId="0" fillId="5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3" fillId="6" borderId="1" pivotButton="0" quotePrefix="0" xfId="0"/>
    <xf numFmtId="164" fontId="3" fillId="6" borderId="1" pivotButton="0" quotePrefix="0" xfId="0"/>
    <xf numFmtId="164" fontId="4" fillId="4" borderId="1" pivotButton="0" quotePrefix="0" xfId="0"/>
    <xf numFmtId="164" fontId="4" fillId="5" borderId="1" pivotButton="0" quotePrefix="0" xfId="0"/>
    <xf numFmtId="1" fontId="4" fillId="4" borderId="1" pivotButton="0" quotePrefix="0" xfId="0"/>
    <xf numFmtId="165" fontId="4" fillId="5" borderId="1" pivotButton="0" quotePrefix="0" xfId="0"/>
    <xf numFmtId="1" fontId="4" fillId="5" borderId="1" pivotButton="0" quotePrefix="0" xfId="0"/>
    <xf numFmtId="0" fontId="5" fillId="0" borderId="0" pivotButton="0" quotePrefix="0" xfId="0"/>
    <xf numFmtId="0" fontId="6" fillId="7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0" fillId="4" borderId="0" applyAlignment="1" pivotButton="0" quotePrefix="0" xfId="0">
      <alignment horizontal="left" vertical="top" wrapText="1"/>
    </xf>
    <xf numFmtId="0" fontId="0" fillId="5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EAF7F1"/>
          <bgColor rgb="00EAF7F1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estimé par salarié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'Synthèse'!C16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'Synthèse'!$A$17:$A$26</f>
            </numRef>
          </cat>
          <val>
            <numRef>
              <f>'Synthèse'!$C$17:$C$26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Salarié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estimé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brut et du coût employeur par mois</a:t>
            </a:r>
          </a:p>
        </rich>
      </tx>
    </title>
    <plotArea>
      <lineChart>
        <grouping val="standard"/>
        <ser>
          <idx val="0"/>
          <order val="0"/>
          <tx>
            <strRef>
              <f>'Données_Paie'!G2</f>
            </strRef>
          </tx>
          <spPr>
            <a:ln xmlns:a="http://schemas.openxmlformats.org/drawingml/2006/main" w="20000">
              <a:solidFill>
                <a:srgbClr val="0E7A5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'Données_Paie'!$A$3:$A$12</f>
            </numRef>
          </cat>
          <val>
            <numRef>
              <f>'Données_Paie'!$G$3:$G$12</f>
            </numRef>
          </val>
        </ser>
        <ser>
          <idx val="1"/>
          <order val="1"/>
          <tx>
            <strRef>
              <f>'Données_Paie'!R2</f>
            </strRef>
          </tx>
          <spPr>
            <a:ln xmlns:a="http://schemas.openxmlformats.org/drawingml/2006/main" w="20000">
              <a:solidFill>
                <a:srgbClr val="F9731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'Données_Paie'!$A$3:$A$12</f>
            </numRef>
          </cat>
          <val>
            <numRef>
              <f>'Données_Paie'!$R$3:$R$12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Charges salariales vs patronales</a:t>
            </a:r>
          </a:p>
        </rich>
      </tx>
    </title>
    <plotArea>
      <pieChart>
        <varyColors val="1"/>
        <ser>
          <idx val="0"/>
          <order val="0"/>
          <tx>
            <strRef>
              <f>'Synthèse'!B30</f>
            </strRef>
          </tx>
          <spPr>
            <a:solidFill xmlns:a="http://schemas.openxmlformats.org/drawingml/2006/main">
              <a:srgbClr val="12946A"/>
            </a:solidFill>
            <a:ln xmlns:a="http://schemas.openxmlformats.org/drawingml/2006/main">
              <a:prstDash val="solid"/>
            </a:ln>
          </spPr>
          <cat>
            <numRef>
              <f>'Synthèse'!$A$31:$A$32</f>
            </numRef>
          </cat>
          <val>
            <numRef>
              <f>'Synthèse'!$B$31:$B$32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36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0" customWidth="1" min="3" max="3"/>
    <col width="14" customWidth="1" min="4" max="4"/>
    <col width="12" customWidth="1" min="5" max="5"/>
    <col width="16" customWidth="1" min="6" max="6"/>
    <col width="16" customWidth="1" min="7" max="7"/>
    <col width="16" customWidth="1" min="8" max="8"/>
    <col width="18" customWidth="1" min="9" max="9"/>
    <col width="12" customWidth="1" min="10" max="10"/>
    <col width="12" customWidth="1" min="11" max="11"/>
    <col width="16" customWidth="1" min="12" max="12"/>
    <col width="14" customWidth="1" min="13" max="13"/>
    <col width="16" customWidth="1" min="14" max="14"/>
    <col width="14" customWidth="1" min="15" max="15"/>
    <col width="18" customWidth="1" min="16" max="16"/>
    <col width="18" customWidth="1" min="17" max="17"/>
    <col width="20" customWidth="1" min="18" max="18"/>
    <col width="18" customWidth="1" min="19" max="19"/>
    <col width="14" customWidth="1" min="20" max="20"/>
  </cols>
  <sheetData>
    <row r="1">
      <c r="A1" s="1" t="inlineStr">
        <is>
          <t>TABLEAU DE SUIVI DE SALAIRE 2026</t>
        </is>
      </c>
    </row>
    <row r="2">
      <c r="A2" s="2" t="inlineStr">
        <is>
          <t>Mois</t>
        </is>
      </c>
      <c r="B2" s="2" t="inlineStr">
        <is>
          <t>Salarié</t>
        </is>
      </c>
      <c r="C2" s="2" t="inlineStr">
        <is>
          <t>Poste</t>
        </is>
      </c>
      <c r="D2" s="2" t="inlineStr">
        <is>
          <t>Département</t>
        </is>
      </c>
      <c r="E2" s="2" t="inlineStr">
        <is>
          <t>Ville</t>
        </is>
      </c>
      <c r="F2" s="2" t="inlineStr">
        <is>
          <t>Type de contrat</t>
        </is>
      </c>
      <c r="G2" s="2" t="inlineStr">
        <is>
          <t>Brut mensuel (€)</t>
        </is>
      </c>
      <c r="H2" s="2" t="inlineStr">
        <is>
          <t>Heures travaillées</t>
        </is>
      </c>
      <c r="I2" s="2" t="inlineStr">
        <is>
          <t>Heures contractuelles</t>
        </is>
      </c>
      <c r="J2" s="2" t="inlineStr">
        <is>
          <t>Heures sup.</t>
        </is>
      </c>
      <c r="K2" s="2" t="inlineStr">
        <is>
          <t>Prime (€)</t>
        </is>
      </c>
      <c r="L2" s="2" t="inlineStr">
        <is>
          <t>Avantage en nature (€)</t>
        </is>
      </c>
      <c r="M2" s="2" t="inlineStr">
        <is>
          <t>Absences (heures)</t>
        </is>
      </c>
      <c r="N2" s="2" t="inlineStr">
        <is>
          <t>Taux horaire brut (€)</t>
        </is>
      </c>
      <c r="O2" s="2" t="inlineStr">
        <is>
          <t>Net estimé (€)</t>
        </is>
      </c>
      <c r="P2" s="2" t="inlineStr">
        <is>
          <t>Charges salariales (€)</t>
        </is>
      </c>
      <c r="Q2" s="2" t="inlineStr">
        <is>
          <t>Charges patronales (€)</t>
        </is>
      </c>
      <c r="R2" s="2" t="inlineStr">
        <is>
          <t>Coût total employeur (€)</t>
        </is>
      </c>
      <c r="S2" s="2" t="inlineStr">
        <is>
          <t>Taux d'absentéisme (%)</t>
        </is>
      </c>
      <c r="T2" s="2" t="inlineStr">
        <is>
          <t>Statut</t>
        </is>
      </c>
    </row>
    <row r="3">
      <c r="A3" s="3" t="inlineStr">
        <is>
          <t>01/2026</t>
        </is>
      </c>
      <c r="B3" s="4" t="inlineStr">
        <is>
          <t>Camille</t>
        </is>
      </c>
      <c r="C3" s="4" t="inlineStr">
        <is>
          <t>Assistante RH</t>
        </is>
      </c>
      <c r="D3" s="4" t="inlineStr">
        <is>
          <t>RH</t>
        </is>
      </c>
      <c r="E3" s="4" t="inlineStr">
        <is>
          <t>Paris</t>
        </is>
      </c>
      <c r="F3" s="4" t="inlineStr">
        <is>
          <t>CDI</t>
        </is>
      </c>
      <c r="G3" s="5" t="n">
        <v>2400</v>
      </c>
      <c r="H3" s="3" t="n">
        <v>151</v>
      </c>
      <c r="I3" s="3" t="n">
        <v>151</v>
      </c>
      <c r="J3" s="6">
        <f>MAX(0,H3-I3)</f>
        <v/>
      </c>
      <c r="K3" s="5" t="n">
        <v>0</v>
      </c>
      <c r="L3" s="5" t="n">
        <v>100</v>
      </c>
      <c r="M3" s="3" t="n">
        <v>50</v>
      </c>
      <c r="N3" s="7">
        <f>IFERROR(G3/I3,0)</f>
        <v/>
      </c>
      <c r="O3" s="7">
        <f>G3-P3+K3+L3</f>
        <v/>
      </c>
      <c r="P3" s="7">
        <f>G3*0.22</f>
        <v/>
      </c>
      <c r="Q3" s="7">
        <f>G3*0.42</f>
        <v/>
      </c>
      <c r="R3" s="7">
        <f>G3+Q3+K3+L3</f>
        <v/>
      </c>
      <c r="S3" s="8">
        <f>IFERROR(M3/I3,0)</f>
        <v/>
      </c>
      <c r="T3" s="9">
        <f>IF(O3&gt;=2500,"OK","À vérifier")</f>
        <v/>
      </c>
    </row>
    <row r="4">
      <c r="A4" s="3" t="inlineStr">
        <is>
          <t>02/2026</t>
        </is>
      </c>
      <c r="B4" s="4" t="inlineStr">
        <is>
          <t>Julien</t>
        </is>
      </c>
      <c r="C4" s="4" t="inlineStr">
        <is>
          <t>Développeur</t>
        </is>
      </c>
      <c r="D4" s="4" t="inlineStr">
        <is>
          <t>IT</t>
        </is>
      </c>
      <c r="E4" s="4" t="inlineStr">
        <is>
          <t>Lyon</t>
        </is>
      </c>
      <c r="F4" s="4" t="inlineStr">
        <is>
          <t>CDI</t>
        </is>
      </c>
      <c r="G4" s="5" t="n">
        <v>3200</v>
      </c>
      <c r="H4" s="3" t="n">
        <v>160</v>
      </c>
      <c r="I4" s="3" t="n">
        <v>151</v>
      </c>
      <c r="J4" s="10">
        <f>MAX(0,H4-I4)</f>
        <v/>
      </c>
      <c r="K4" s="5" t="n">
        <v>9</v>
      </c>
      <c r="L4" s="5" t="n">
        <v>300</v>
      </c>
      <c r="M4" s="3" t="n">
        <v>0</v>
      </c>
      <c r="N4" s="11">
        <f>IFERROR(G4/I4,0)</f>
        <v/>
      </c>
      <c r="O4" s="11">
        <f>G4-P4+K4+L4</f>
        <v/>
      </c>
      <c r="P4" s="11">
        <f>G4*0.22</f>
        <v/>
      </c>
      <c r="Q4" s="11">
        <f>G4*0.42</f>
        <v/>
      </c>
      <c r="R4" s="11">
        <f>G4+Q4+K4+L4</f>
        <v/>
      </c>
      <c r="S4" s="12">
        <f>IFERROR(M4/I4,0)</f>
        <v/>
      </c>
      <c r="T4" s="13">
        <f>IF(O4&gt;=2500,"OK","À vérifier")</f>
        <v/>
      </c>
    </row>
    <row r="5">
      <c r="A5" s="3" t="inlineStr">
        <is>
          <t>03/2026</t>
        </is>
      </c>
      <c r="B5" s="4" t="inlineStr">
        <is>
          <t>Chloé</t>
        </is>
      </c>
      <c r="C5" s="4" t="inlineStr">
        <is>
          <t>Comptable</t>
        </is>
      </c>
      <c r="D5" s="4" t="inlineStr">
        <is>
          <t>Finance</t>
        </is>
      </c>
      <c r="E5" s="4" t="inlineStr">
        <is>
          <t>Marseille</t>
        </is>
      </c>
      <c r="F5" s="4" t="inlineStr">
        <is>
          <t>CDD</t>
        </is>
      </c>
      <c r="G5" s="5" t="n">
        <v>2100</v>
      </c>
      <c r="H5" s="3" t="n">
        <v>140</v>
      </c>
      <c r="I5" s="3" t="n">
        <v>151</v>
      </c>
      <c r="J5" s="6">
        <f>MAX(0,H5-I5)</f>
        <v/>
      </c>
      <c r="K5" s="5" t="n">
        <v>0</v>
      </c>
      <c r="L5" s="5" t="n">
        <v>0</v>
      </c>
      <c r="M5" s="3" t="n">
        <v>0</v>
      </c>
      <c r="N5" s="7">
        <f>IFERROR(G5/I5,0)</f>
        <v/>
      </c>
      <c r="O5" s="7">
        <f>G5-P5+K5+L5</f>
        <v/>
      </c>
      <c r="P5" s="7">
        <f>G5*0.22</f>
        <v/>
      </c>
      <c r="Q5" s="7">
        <f>G5*0.42</f>
        <v/>
      </c>
      <c r="R5" s="7">
        <f>G5+Q5+K5+L5</f>
        <v/>
      </c>
      <c r="S5" s="8">
        <f>IFERROR(M5/I5,0)</f>
        <v/>
      </c>
      <c r="T5" s="9">
        <f>IF(O5&gt;=2500,"OK","À vérifier")</f>
        <v/>
      </c>
    </row>
    <row r="6">
      <c r="A6" s="3" t="inlineStr">
        <is>
          <t>04/2026</t>
        </is>
      </c>
      <c r="B6" s="4" t="inlineStr">
        <is>
          <t>Thomas</t>
        </is>
      </c>
      <c r="C6" s="4" t="inlineStr">
        <is>
          <t>Commercial</t>
        </is>
      </c>
      <c r="D6" s="4" t="inlineStr">
        <is>
          <t>Ventes</t>
        </is>
      </c>
      <c r="E6" s="4" t="inlineStr">
        <is>
          <t>Toulouse</t>
        </is>
      </c>
      <c r="F6" s="4" t="inlineStr">
        <is>
          <t>CDI</t>
        </is>
      </c>
      <c r="G6" s="5" t="n">
        <v>2600</v>
      </c>
      <c r="H6" s="3" t="n">
        <v>168</v>
      </c>
      <c r="I6" s="3" t="n">
        <v>151</v>
      </c>
      <c r="J6" s="10">
        <f>MAX(0,H6-I6)</f>
        <v/>
      </c>
      <c r="K6" s="5" t="n">
        <v>17</v>
      </c>
      <c r="L6" s="5" t="n">
        <v>450</v>
      </c>
      <c r="M6" s="3" t="n">
        <v>0</v>
      </c>
      <c r="N6" s="11">
        <f>IFERROR(G6/I6,0)</f>
        <v/>
      </c>
      <c r="O6" s="11">
        <f>G6-P6+K6+L6</f>
        <v/>
      </c>
      <c r="P6" s="11">
        <f>G6*0.22</f>
        <v/>
      </c>
      <c r="Q6" s="11">
        <f>G6*0.42</f>
        <v/>
      </c>
      <c r="R6" s="11">
        <f>G6+Q6+K6+L6</f>
        <v/>
      </c>
      <c r="S6" s="12">
        <f>IFERROR(M6/I6,0)</f>
        <v/>
      </c>
      <c r="T6" s="13">
        <f>IF(O6&gt;=2500,"OK","À vérifier")</f>
        <v/>
      </c>
    </row>
    <row r="7">
      <c r="A7" s="3" t="inlineStr">
        <is>
          <t>05/2026</t>
        </is>
      </c>
      <c r="B7" s="4" t="inlineStr">
        <is>
          <t>Léa</t>
        </is>
      </c>
      <c r="C7" s="4" t="inlineStr">
        <is>
          <t>Marketing</t>
        </is>
      </c>
      <c r="D7" s="4" t="inlineStr">
        <is>
          <t>Marketing</t>
        </is>
      </c>
      <c r="E7" s="4" t="inlineStr">
        <is>
          <t>Bordeaux</t>
        </is>
      </c>
      <c r="F7" s="4" t="inlineStr">
        <is>
          <t>Temps partiel</t>
        </is>
      </c>
      <c r="G7" s="5" t="n">
        <v>1500</v>
      </c>
      <c r="H7" s="3" t="n">
        <v>95</v>
      </c>
      <c r="I7" s="3" t="n">
        <v>95</v>
      </c>
      <c r="J7" s="6">
        <f>MAX(0,H7-I7)</f>
        <v/>
      </c>
      <c r="K7" s="5" t="n">
        <v>0</v>
      </c>
      <c r="L7" s="5" t="n">
        <v>0</v>
      </c>
      <c r="M7" s="3" t="n">
        <v>0</v>
      </c>
      <c r="N7" s="7">
        <f>IFERROR(G7/I7,0)</f>
        <v/>
      </c>
      <c r="O7" s="7">
        <f>G7-P7+K7+L7</f>
        <v/>
      </c>
      <c r="P7" s="7">
        <f>G7*0.22</f>
        <v/>
      </c>
      <c r="Q7" s="7">
        <f>G7*0.42</f>
        <v/>
      </c>
      <c r="R7" s="7">
        <f>G7+Q7+K7+L7</f>
        <v/>
      </c>
      <c r="S7" s="8">
        <f>IFERROR(M7/I7,0)</f>
        <v/>
      </c>
      <c r="T7" s="9">
        <f>IF(O7&gt;=2500,"OK","À vérifier")</f>
        <v/>
      </c>
    </row>
    <row r="8">
      <c r="A8" s="3" t="inlineStr">
        <is>
          <t>06/2026</t>
        </is>
      </c>
      <c r="B8" s="4" t="inlineStr">
        <is>
          <t>Nicolas</t>
        </is>
      </c>
      <c r="C8" s="4" t="inlineStr">
        <is>
          <t>Technicien support</t>
        </is>
      </c>
      <c r="D8" s="4" t="inlineStr">
        <is>
          <t>IT</t>
        </is>
      </c>
      <c r="E8" s="4" t="inlineStr">
        <is>
          <t>Lille</t>
        </is>
      </c>
      <c r="F8" s="4" t="inlineStr">
        <is>
          <t>CDI</t>
        </is>
      </c>
      <c r="G8" s="5" t="n">
        <v>2200</v>
      </c>
      <c r="H8" s="3" t="n">
        <v>151</v>
      </c>
      <c r="I8" s="3" t="n">
        <v>151</v>
      </c>
      <c r="J8" s="10">
        <f>MAX(0,H8-I8)</f>
        <v/>
      </c>
      <c r="K8" s="5" t="n">
        <v>0</v>
      </c>
      <c r="L8" s="5" t="n">
        <v>80</v>
      </c>
      <c r="M8" s="3" t="n">
        <v>0</v>
      </c>
      <c r="N8" s="11">
        <f>IFERROR(G8/I8,0)</f>
        <v/>
      </c>
      <c r="O8" s="11">
        <f>G8-P8+K8+L8</f>
        <v/>
      </c>
      <c r="P8" s="11">
        <f>G8*0.22</f>
        <v/>
      </c>
      <c r="Q8" s="11">
        <f>G8*0.42</f>
        <v/>
      </c>
      <c r="R8" s="11">
        <f>G8+Q8+K8+L8</f>
        <v/>
      </c>
      <c r="S8" s="12">
        <f>IFERROR(M8/I8,0)</f>
        <v/>
      </c>
      <c r="T8" s="13">
        <f>IF(O8&gt;=2500,"OK","À vérifier")</f>
        <v/>
      </c>
    </row>
    <row r="9">
      <c r="A9" s="3" t="inlineStr">
        <is>
          <t>07/2026</t>
        </is>
      </c>
      <c r="B9" s="4" t="inlineStr">
        <is>
          <t>Manon</t>
        </is>
      </c>
      <c r="C9" s="4" t="inlineStr">
        <is>
          <t>Chef de projet</t>
        </is>
      </c>
      <c r="D9" s="4" t="inlineStr">
        <is>
          <t>IT</t>
        </is>
      </c>
      <c r="E9" s="4" t="inlineStr">
        <is>
          <t>Nantes</t>
        </is>
      </c>
      <c r="F9" s="4" t="inlineStr">
        <is>
          <t>CDI</t>
        </is>
      </c>
      <c r="G9" s="5" t="n">
        <v>3400</v>
      </c>
      <c r="H9" s="3" t="n">
        <v>155</v>
      </c>
      <c r="I9" s="3" t="n">
        <v>151</v>
      </c>
      <c r="J9" s="6">
        <f>MAX(0,H9-I9)</f>
        <v/>
      </c>
      <c r="K9" s="5" t="n">
        <v>4</v>
      </c>
      <c r="L9" s="5" t="n">
        <v>200</v>
      </c>
      <c r="M9" s="3" t="n">
        <v>100</v>
      </c>
      <c r="N9" s="7">
        <f>IFERROR(G9/I9,0)</f>
        <v/>
      </c>
      <c r="O9" s="7">
        <f>G9-P9+K9+L9</f>
        <v/>
      </c>
      <c r="P9" s="7">
        <f>G9*0.22</f>
        <v/>
      </c>
      <c r="Q9" s="7">
        <f>G9*0.42</f>
        <v/>
      </c>
      <c r="R9" s="7">
        <f>G9+Q9+K9+L9</f>
        <v/>
      </c>
      <c r="S9" s="8">
        <f>IFERROR(M9/I9,0)</f>
        <v/>
      </c>
      <c r="T9" s="9">
        <f>IF(O9&gt;=2500,"OK","À vérifier")</f>
        <v/>
      </c>
    </row>
    <row r="10">
      <c r="A10" s="3" t="inlineStr">
        <is>
          <t>08/2026</t>
        </is>
      </c>
      <c r="B10" s="4" t="inlineStr">
        <is>
          <t>Hugo</t>
        </is>
      </c>
      <c r="C10" s="4" t="inlineStr">
        <is>
          <t>Data analyst</t>
        </is>
      </c>
      <c r="D10" s="4" t="inlineStr">
        <is>
          <t>IT</t>
        </is>
      </c>
      <c r="E10" s="4" t="inlineStr">
        <is>
          <t>Strasbourg</t>
        </is>
      </c>
      <c r="F10" s="4" t="inlineStr">
        <is>
          <t>Alternance</t>
        </is>
      </c>
      <c r="G10" s="5" t="n">
        <v>1200</v>
      </c>
      <c r="H10" s="3" t="n">
        <v>130</v>
      </c>
      <c r="I10" s="3" t="n">
        <v>130</v>
      </c>
      <c r="J10" s="10">
        <f>MAX(0,H10-I10)</f>
        <v/>
      </c>
      <c r="K10" s="5" t="n">
        <v>0</v>
      </c>
      <c r="L10" s="5" t="n">
        <v>0</v>
      </c>
      <c r="M10" s="3" t="n">
        <v>0</v>
      </c>
      <c r="N10" s="11">
        <f>IFERROR(G10/I10,0)</f>
        <v/>
      </c>
      <c r="O10" s="11">
        <f>G10-P10+K10+L10</f>
        <v/>
      </c>
      <c r="P10" s="11">
        <f>G10*0.22</f>
        <v/>
      </c>
      <c r="Q10" s="11">
        <f>G10*0.42</f>
        <v/>
      </c>
      <c r="R10" s="11">
        <f>G10+Q10+K10+L10</f>
        <v/>
      </c>
      <c r="S10" s="12">
        <f>IFERROR(M10/I10,0)</f>
        <v/>
      </c>
      <c r="T10" s="13">
        <f>IF(O10&gt;=2500,"OK","À vérifier")</f>
        <v/>
      </c>
    </row>
    <row r="11">
      <c r="A11" s="3" t="inlineStr">
        <is>
          <t>09/2026</t>
        </is>
      </c>
      <c r="B11" s="4" t="inlineStr">
        <is>
          <t>Émilie</t>
        </is>
      </c>
      <c r="C11" s="4" t="inlineStr">
        <is>
          <t>Juriste</t>
        </is>
      </c>
      <c r="D11" s="4" t="inlineStr">
        <is>
          <t>Juridique</t>
        </is>
      </c>
      <c r="E11" s="4" t="inlineStr">
        <is>
          <t>Nice</t>
        </is>
      </c>
      <c r="F11" s="4" t="inlineStr">
        <is>
          <t>CDI</t>
        </is>
      </c>
      <c r="G11" s="5" t="n">
        <v>3600</v>
      </c>
      <c r="H11" s="3" t="n">
        <v>151</v>
      </c>
      <c r="I11" s="3" t="n">
        <v>151</v>
      </c>
      <c r="J11" s="6">
        <f>MAX(0,H11-I11)</f>
        <v/>
      </c>
      <c r="K11" s="5" t="n">
        <v>0</v>
      </c>
      <c r="L11" s="5" t="n">
        <v>0</v>
      </c>
      <c r="M11" s="3" t="n">
        <v>60</v>
      </c>
      <c r="N11" s="7">
        <f>IFERROR(G11/I11,0)</f>
        <v/>
      </c>
      <c r="O11" s="7">
        <f>G11-P11+K11+L11</f>
        <v/>
      </c>
      <c r="P11" s="7">
        <f>G11*0.22</f>
        <v/>
      </c>
      <c r="Q11" s="7">
        <f>G11*0.42</f>
        <v/>
      </c>
      <c r="R11" s="7">
        <f>G11+Q11+K11+L11</f>
        <v/>
      </c>
      <c r="S11" s="8">
        <f>IFERROR(M11/I11,0)</f>
        <v/>
      </c>
      <c r="T11" s="9">
        <f>IF(O11&gt;=2500,"OK","À vérifier")</f>
        <v/>
      </c>
    </row>
    <row r="12">
      <c r="A12" s="3" t="inlineStr">
        <is>
          <t>10/2026</t>
        </is>
      </c>
      <c r="B12" s="4" t="inlineStr">
        <is>
          <t>Lucas</t>
        </is>
      </c>
      <c r="C12" s="4" t="inlineStr">
        <is>
          <t>Gestionnaire paie</t>
        </is>
      </c>
      <c r="D12" s="4" t="inlineStr">
        <is>
          <t>RH</t>
        </is>
      </c>
      <c r="E12" s="4" t="inlineStr">
        <is>
          <t>Rennes</t>
        </is>
      </c>
      <c r="F12" s="4" t="inlineStr">
        <is>
          <t>CDI</t>
        </is>
      </c>
      <c r="G12" s="5" t="n">
        <v>2450</v>
      </c>
      <c r="H12" s="3" t="n">
        <v>149</v>
      </c>
      <c r="I12" s="3" t="n">
        <v>151</v>
      </c>
      <c r="J12" s="10">
        <f>MAX(0,H12-I12)</f>
        <v/>
      </c>
      <c r="K12" s="5" t="n">
        <v>0</v>
      </c>
      <c r="L12" s="5" t="n">
        <v>120</v>
      </c>
      <c r="M12" s="3" t="n">
        <v>0</v>
      </c>
      <c r="N12" s="11">
        <f>IFERROR(G12/I12,0)</f>
        <v/>
      </c>
      <c r="O12" s="11">
        <f>G12-P12+K12+L12</f>
        <v/>
      </c>
      <c r="P12" s="11">
        <f>G12*0.22</f>
        <v/>
      </c>
      <c r="Q12" s="11">
        <f>G12*0.42</f>
        <v/>
      </c>
      <c r="R12" s="11">
        <f>G12+Q12+K12+L12</f>
        <v/>
      </c>
      <c r="S12" s="12">
        <f>IFERROR(M12/I12,0)</f>
        <v/>
      </c>
      <c r="T12" s="13">
        <f>IF(O12&gt;=2500,"OK","À vérifier")</f>
        <v/>
      </c>
    </row>
    <row r="14">
      <c r="A14" s="14" t="n"/>
      <c r="B14" s="14" t="n"/>
      <c r="C14" s="14" t="n"/>
      <c r="D14" s="14" t="n"/>
      <c r="E14" s="14" t="n"/>
      <c r="F14" s="15" t="inlineStr">
        <is>
          <t>TOTAUX</t>
        </is>
      </c>
      <c r="G14" s="16">
        <f>SUM(G3:G12)</f>
        <v/>
      </c>
      <c r="H14" s="14" t="n"/>
      <c r="I14" s="14" t="n"/>
      <c r="J14" s="14" t="n"/>
      <c r="K14" s="16">
        <f>SUM(K3:K12)</f>
        <v/>
      </c>
      <c r="L14" s="16">
        <f>SUM(L3:L12)</f>
        <v/>
      </c>
      <c r="M14" s="14" t="n"/>
      <c r="N14" s="14" t="n"/>
      <c r="O14" s="16">
        <f>SUM(O3:O12)</f>
        <v/>
      </c>
      <c r="P14" s="16">
        <f>SUM(P3:P12)</f>
        <v/>
      </c>
      <c r="Q14" s="16">
        <f>SUM(Q3:Q12)</f>
        <v/>
      </c>
      <c r="R14" s="16">
        <f>SUM(R3:R12)</f>
        <v/>
      </c>
      <c r="S14" s="14" t="n"/>
      <c r="T14" s="14" t="n"/>
    </row>
  </sheetData>
  <mergeCells count="1">
    <mergeCell ref="A1:T1"/>
  </mergeCells>
  <conditionalFormatting sqref="T3:T12">
    <cfRule type="expression" priority="1" dxfId="0" stopIfTrue="1">
      <formula>T3="OK"</formula>
    </cfRule>
    <cfRule type="expression" priority="2" dxfId="1" stopIfTrue="1">
      <formula>T3="À vérifier"</formula>
    </cfRule>
  </conditionalFormatting>
  <dataValidations count="5">
    <dataValidation sqref="B3:B12" showErrorMessage="1" showInputMessage="1" allowBlank="1" type="list">
      <formula1>Référentiels!$A$2:$A$11</formula1>
    </dataValidation>
    <dataValidation sqref="C3:C12" showErrorMessage="1" showInputMessage="1" allowBlank="1" type="list">
      <formula1>Référentiels!$B$2:$B$11</formula1>
    </dataValidation>
    <dataValidation sqref="D3:D12" showErrorMessage="1" showInputMessage="1" allowBlank="1" type="list">
      <formula1>Référentiels!$C$2:$C$11</formula1>
    </dataValidation>
    <dataValidation sqref="E3:E12" showErrorMessage="1" showInputMessage="1" allowBlank="1" type="list">
      <formula1>Référentiels!$D$2:$D$11</formula1>
    </dataValidation>
    <dataValidation sqref="F3:F12" showErrorMessage="1" showInputMessage="1" allowBlank="1" type="list">
      <formula1>Référentiels!$E$2:$E$6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SYNTHÈSE DE LA MASSE SALARIALE 2026</t>
        </is>
      </c>
    </row>
    <row r="3">
      <c r="A3" s="2" t="inlineStr">
        <is>
          <t>Indicateur</t>
        </is>
      </c>
      <c r="B3" s="2" t="inlineStr">
        <is>
          <t>Valeur</t>
        </is>
      </c>
    </row>
    <row r="4">
      <c r="A4" s="9" t="inlineStr">
        <is>
          <t>Total brut (€)</t>
        </is>
      </c>
      <c r="B4" s="17">
        <f>SUM(Données_Paie!G3:G12)</f>
        <v/>
      </c>
    </row>
    <row r="5">
      <c r="A5" s="13" t="inlineStr">
        <is>
          <t>Total net estimé (€)</t>
        </is>
      </c>
      <c r="B5" s="18">
        <f>SUM(Données_Paie!O3:O12)</f>
        <v/>
      </c>
    </row>
    <row r="6">
      <c r="A6" s="9" t="inlineStr">
        <is>
          <t>Total charges salariales (€)</t>
        </is>
      </c>
      <c r="B6" s="17">
        <f>SUM(Données_Paie!P3:P12)</f>
        <v/>
      </c>
    </row>
    <row r="7">
      <c r="A7" s="13" t="inlineStr">
        <is>
          <t>Total charges patronales (€)</t>
        </is>
      </c>
      <c r="B7" s="18">
        <f>SUM(Données_Paie!Q3:Q12)</f>
        <v/>
      </c>
    </row>
    <row r="8">
      <c r="A8" s="9" t="inlineStr">
        <is>
          <t>Coût total employeur (€)</t>
        </is>
      </c>
      <c r="B8" s="17">
        <f>SUM(Données_Paie!R3:R12)</f>
        <v/>
      </c>
    </row>
    <row r="9">
      <c r="A9" s="13" t="inlineStr">
        <is>
          <t>Moyenne du net estimé (€)</t>
        </is>
      </c>
      <c r="B9" s="18">
        <f>AVERAGE(Données_Paie!O3:O12)</f>
        <v/>
      </c>
    </row>
    <row r="10">
      <c r="A10" s="9" t="inlineStr">
        <is>
          <t>Nombre de salariés suivis</t>
        </is>
      </c>
      <c r="B10" s="19">
        <f>COUNTA(Données_Paie!B3:B12)</f>
        <v/>
      </c>
    </row>
    <row r="11">
      <c r="A11" s="13" t="inlineStr">
        <is>
          <t>Taux moyen d'absentéisme (%)</t>
        </is>
      </c>
      <c r="B11" s="20">
        <f>AVERAGE(Données_Paie!S3:S12)</f>
        <v/>
      </c>
    </row>
    <row r="12">
      <c r="A12" s="9" t="inlineStr">
        <is>
          <t>Statuts OK</t>
        </is>
      </c>
      <c r="B12" s="19">
        <f>COUNTIF(Données_Paie!T3:T12,"OK")</f>
        <v/>
      </c>
    </row>
    <row r="13">
      <c r="A13" s="13" t="inlineStr">
        <is>
          <t>Statuts À vérifier</t>
        </is>
      </c>
      <c r="B13" s="21">
        <f>COUNTIF(Données_Paie!T3:T12,"À vérifier")</f>
        <v/>
      </c>
    </row>
    <row r="15">
      <c r="A15" s="22" t="inlineStr">
        <is>
          <t>RÉPARTITION PAR SALARIÉ</t>
        </is>
      </c>
    </row>
    <row r="16">
      <c r="A16" s="23" t="inlineStr">
        <is>
          <t>Salarié</t>
        </is>
      </c>
      <c r="B16" s="23" t="inlineStr">
        <is>
          <t>Total brut (€)</t>
        </is>
      </c>
      <c r="C16" s="23" t="inlineStr">
        <is>
          <t>Total net estimé (€)</t>
        </is>
      </c>
      <c r="D16" s="23" t="inlineStr">
        <is>
          <t>Total coût employeur (€)</t>
        </is>
      </c>
      <c r="E16" s="23" t="inlineStr">
        <is>
          <t>Nombre de mois suivis</t>
        </is>
      </c>
    </row>
    <row r="17">
      <c r="A17" s="6" t="inlineStr">
        <is>
          <t>Camille</t>
        </is>
      </c>
      <c r="B17" s="7">
        <f>SUMIF(Données_Paie!$B$3:$B$12,A17,Données_Paie!$G$3:$G$12)</f>
        <v/>
      </c>
      <c r="C17" s="7">
        <f>SUMIF(Données_Paie!$B$3:$B$12,A17,Données_Paie!$O$3:$O$12)</f>
        <v/>
      </c>
      <c r="D17" s="7">
        <f>SUMIF(Données_Paie!$B$3:$B$12,A17,Données_Paie!$R$3:$R$12)</f>
        <v/>
      </c>
      <c r="E17" s="6">
        <f>COUNTIF(Données_Paie!$B$3:$B$12,A17)</f>
        <v/>
      </c>
    </row>
    <row r="18">
      <c r="A18" s="10" t="inlineStr">
        <is>
          <t>Julien</t>
        </is>
      </c>
      <c r="B18" s="11">
        <f>SUMIF(Données_Paie!$B$3:$B$12,A18,Données_Paie!$G$3:$G$12)</f>
        <v/>
      </c>
      <c r="C18" s="11">
        <f>SUMIF(Données_Paie!$B$3:$B$12,A18,Données_Paie!$O$3:$O$12)</f>
        <v/>
      </c>
      <c r="D18" s="11">
        <f>SUMIF(Données_Paie!$B$3:$B$12,A18,Données_Paie!$R$3:$R$12)</f>
        <v/>
      </c>
      <c r="E18" s="10">
        <f>COUNTIF(Données_Paie!$B$3:$B$12,A18)</f>
        <v/>
      </c>
    </row>
    <row r="19">
      <c r="A19" s="6" t="inlineStr">
        <is>
          <t>Chloé</t>
        </is>
      </c>
      <c r="B19" s="7">
        <f>SUMIF(Données_Paie!$B$3:$B$12,A19,Données_Paie!$G$3:$G$12)</f>
        <v/>
      </c>
      <c r="C19" s="7">
        <f>SUMIF(Données_Paie!$B$3:$B$12,A19,Données_Paie!$O$3:$O$12)</f>
        <v/>
      </c>
      <c r="D19" s="7">
        <f>SUMIF(Données_Paie!$B$3:$B$12,A19,Données_Paie!$R$3:$R$12)</f>
        <v/>
      </c>
      <c r="E19" s="6">
        <f>COUNTIF(Données_Paie!$B$3:$B$12,A19)</f>
        <v/>
      </c>
    </row>
    <row r="20">
      <c r="A20" s="10" t="inlineStr">
        <is>
          <t>Thomas</t>
        </is>
      </c>
      <c r="B20" s="11">
        <f>SUMIF(Données_Paie!$B$3:$B$12,A20,Données_Paie!$G$3:$G$12)</f>
        <v/>
      </c>
      <c r="C20" s="11">
        <f>SUMIF(Données_Paie!$B$3:$B$12,A20,Données_Paie!$O$3:$O$12)</f>
        <v/>
      </c>
      <c r="D20" s="11">
        <f>SUMIF(Données_Paie!$B$3:$B$12,A20,Données_Paie!$R$3:$R$12)</f>
        <v/>
      </c>
      <c r="E20" s="10">
        <f>COUNTIF(Données_Paie!$B$3:$B$12,A20)</f>
        <v/>
      </c>
    </row>
    <row r="21">
      <c r="A21" s="6" t="inlineStr">
        <is>
          <t>Léa</t>
        </is>
      </c>
      <c r="B21" s="7">
        <f>SUMIF(Données_Paie!$B$3:$B$12,A21,Données_Paie!$G$3:$G$12)</f>
        <v/>
      </c>
      <c r="C21" s="7">
        <f>SUMIF(Données_Paie!$B$3:$B$12,A21,Données_Paie!$O$3:$O$12)</f>
        <v/>
      </c>
      <c r="D21" s="7">
        <f>SUMIF(Données_Paie!$B$3:$B$12,A21,Données_Paie!$R$3:$R$12)</f>
        <v/>
      </c>
      <c r="E21" s="6">
        <f>COUNTIF(Données_Paie!$B$3:$B$12,A21)</f>
        <v/>
      </c>
    </row>
    <row r="22">
      <c r="A22" s="10" t="inlineStr">
        <is>
          <t>Nicolas</t>
        </is>
      </c>
      <c r="B22" s="11">
        <f>SUMIF(Données_Paie!$B$3:$B$12,A22,Données_Paie!$G$3:$G$12)</f>
        <v/>
      </c>
      <c r="C22" s="11">
        <f>SUMIF(Données_Paie!$B$3:$B$12,A22,Données_Paie!$O$3:$O$12)</f>
        <v/>
      </c>
      <c r="D22" s="11">
        <f>SUMIF(Données_Paie!$B$3:$B$12,A22,Données_Paie!$R$3:$R$12)</f>
        <v/>
      </c>
      <c r="E22" s="10">
        <f>COUNTIF(Données_Paie!$B$3:$B$12,A22)</f>
        <v/>
      </c>
    </row>
    <row r="23">
      <c r="A23" s="6" t="inlineStr">
        <is>
          <t>Manon</t>
        </is>
      </c>
      <c r="B23" s="7">
        <f>SUMIF(Données_Paie!$B$3:$B$12,A23,Données_Paie!$G$3:$G$12)</f>
        <v/>
      </c>
      <c r="C23" s="7">
        <f>SUMIF(Données_Paie!$B$3:$B$12,A23,Données_Paie!$O$3:$O$12)</f>
        <v/>
      </c>
      <c r="D23" s="7">
        <f>SUMIF(Données_Paie!$B$3:$B$12,A23,Données_Paie!$R$3:$R$12)</f>
        <v/>
      </c>
      <c r="E23" s="6">
        <f>COUNTIF(Données_Paie!$B$3:$B$12,A23)</f>
        <v/>
      </c>
    </row>
    <row r="24">
      <c r="A24" s="10" t="inlineStr">
        <is>
          <t>Hugo</t>
        </is>
      </c>
      <c r="B24" s="11">
        <f>SUMIF(Données_Paie!$B$3:$B$12,A24,Données_Paie!$G$3:$G$12)</f>
        <v/>
      </c>
      <c r="C24" s="11">
        <f>SUMIF(Données_Paie!$B$3:$B$12,A24,Données_Paie!$O$3:$O$12)</f>
        <v/>
      </c>
      <c r="D24" s="11">
        <f>SUMIF(Données_Paie!$B$3:$B$12,A24,Données_Paie!$R$3:$R$12)</f>
        <v/>
      </c>
      <c r="E24" s="10">
        <f>COUNTIF(Données_Paie!$B$3:$B$12,A24)</f>
        <v/>
      </c>
    </row>
    <row r="25">
      <c r="A25" s="6" t="inlineStr">
        <is>
          <t>Émilie</t>
        </is>
      </c>
      <c r="B25" s="7">
        <f>SUMIF(Données_Paie!$B$3:$B$12,A25,Données_Paie!$G$3:$G$12)</f>
        <v/>
      </c>
      <c r="C25" s="7">
        <f>SUMIF(Données_Paie!$B$3:$B$12,A25,Données_Paie!$O$3:$O$12)</f>
        <v/>
      </c>
      <c r="D25" s="7">
        <f>SUMIF(Données_Paie!$B$3:$B$12,A25,Données_Paie!$R$3:$R$12)</f>
        <v/>
      </c>
      <c r="E25" s="6">
        <f>COUNTIF(Données_Paie!$B$3:$B$12,A25)</f>
        <v/>
      </c>
    </row>
    <row r="26">
      <c r="A26" s="10" t="inlineStr">
        <is>
          <t>Lucas</t>
        </is>
      </c>
      <c r="B26" s="11">
        <f>SUMIF(Données_Paie!$B$3:$B$12,A26,Données_Paie!$G$3:$G$12)</f>
        <v/>
      </c>
      <c r="C26" s="11">
        <f>SUMIF(Données_Paie!$B$3:$B$12,A26,Données_Paie!$O$3:$O$12)</f>
        <v/>
      </c>
      <c r="D26" s="11">
        <f>SUMIF(Données_Paie!$B$3:$B$12,A26,Données_Paie!$R$3:$R$12)</f>
        <v/>
      </c>
      <c r="E26" s="10">
        <f>COUNTIF(Données_Paie!$B$3:$B$12,A26)</f>
        <v/>
      </c>
    </row>
    <row r="29">
      <c r="A29" s="22" t="inlineStr">
        <is>
          <t>RÉPARTITION DES CHARGES</t>
        </is>
      </c>
    </row>
    <row r="30">
      <c r="A30" s="23" t="inlineStr">
        <is>
          <t>Type de charge</t>
        </is>
      </c>
      <c r="B30" s="23" t="inlineStr">
        <is>
          <t>Montant (€)</t>
        </is>
      </c>
    </row>
    <row r="31">
      <c r="A31" s="9" t="inlineStr">
        <is>
          <t>Charges salariales</t>
        </is>
      </c>
      <c r="B31" s="7">
        <f>B6</f>
        <v/>
      </c>
    </row>
    <row r="32">
      <c r="A32" s="9" t="inlineStr">
        <is>
          <t>Charges patronales</t>
        </is>
      </c>
      <c r="B32" s="7">
        <f>B7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2" t="inlineStr">
        <is>
          <t>Salariés</t>
        </is>
      </c>
      <c r="B1" s="2" t="inlineStr">
        <is>
          <t>Postes</t>
        </is>
      </c>
      <c r="C1" s="2" t="inlineStr">
        <is>
          <t>Départements</t>
        </is>
      </c>
      <c r="D1" s="2" t="inlineStr">
        <is>
          <t>Villes</t>
        </is>
      </c>
      <c r="E1" s="2" t="inlineStr">
        <is>
          <t>Types de contrat</t>
        </is>
      </c>
    </row>
    <row r="2">
      <c r="A2" s="24" t="inlineStr">
        <is>
          <t>Camille</t>
        </is>
      </c>
      <c r="B2" s="24" t="inlineStr">
        <is>
          <t>Assistante RH</t>
        </is>
      </c>
      <c r="C2" s="24" t="inlineStr">
        <is>
          <t>RH</t>
        </is>
      </c>
      <c r="D2" s="24" t="inlineStr">
        <is>
          <t>Paris</t>
        </is>
      </c>
      <c r="E2" s="24" t="inlineStr">
        <is>
          <t>CDI</t>
        </is>
      </c>
    </row>
    <row r="3">
      <c r="A3" s="25" t="inlineStr">
        <is>
          <t>Julien</t>
        </is>
      </c>
      <c r="B3" s="25" t="inlineStr">
        <is>
          <t>Développeur</t>
        </is>
      </c>
      <c r="C3" s="25" t="inlineStr">
        <is>
          <t>IT</t>
        </is>
      </c>
      <c r="D3" s="25" t="inlineStr">
        <is>
          <t>Lyon</t>
        </is>
      </c>
      <c r="E3" s="25" t="inlineStr">
        <is>
          <t>CDD</t>
        </is>
      </c>
    </row>
    <row r="4">
      <c r="A4" s="24" t="inlineStr">
        <is>
          <t>Chloé</t>
        </is>
      </c>
      <c r="B4" s="24" t="inlineStr">
        <is>
          <t>Comptable</t>
        </is>
      </c>
      <c r="C4" s="24" t="inlineStr">
        <is>
          <t>Finance</t>
        </is>
      </c>
      <c r="D4" s="24" t="inlineStr">
        <is>
          <t>Marseille</t>
        </is>
      </c>
      <c r="E4" s="24" t="inlineStr">
        <is>
          <t>Alternance</t>
        </is>
      </c>
    </row>
    <row r="5">
      <c r="A5" s="25" t="inlineStr">
        <is>
          <t>Thomas</t>
        </is>
      </c>
      <c r="B5" s="25" t="inlineStr">
        <is>
          <t>Commercial</t>
        </is>
      </c>
      <c r="C5" s="25" t="inlineStr">
        <is>
          <t>Ventes</t>
        </is>
      </c>
      <c r="D5" s="25" t="inlineStr">
        <is>
          <t>Toulouse</t>
        </is>
      </c>
      <c r="E5" s="25" t="inlineStr">
        <is>
          <t>Temps partiel</t>
        </is>
      </c>
    </row>
    <row r="6">
      <c r="A6" s="24" t="inlineStr">
        <is>
          <t>Léa</t>
        </is>
      </c>
      <c r="B6" s="24" t="inlineStr">
        <is>
          <t>Marketing</t>
        </is>
      </c>
      <c r="C6" s="24" t="inlineStr">
        <is>
          <t>Marketing</t>
        </is>
      </c>
      <c r="D6" s="24" t="inlineStr">
        <is>
          <t>Bordeaux</t>
        </is>
      </c>
      <c r="E6" s="24" t="inlineStr">
        <is>
          <t>Freelance</t>
        </is>
      </c>
    </row>
    <row r="7">
      <c r="A7" s="25" t="inlineStr">
        <is>
          <t>Nicolas</t>
        </is>
      </c>
      <c r="B7" s="25" t="inlineStr">
        <is>
          <t>Technicien support</t>
        </is>
      </c>
      <c r="C7" s="25" t="inlineStr">
        <is>
          <t>IT</t>
        </is>
      </c>
      <c r="D7" s="25" t="inlineStr">
        <is>
          <t>Lille</t>
        </is>
      </c>
      <c r="E7" s="25" t="inlineStr"/>
    </row>
    <row r="8">
      <c r="A8" s="24" t="inlineStr">
        <is>
          <t>Manon</t>
        </is>
      </c>
      <c r="B8" s="24" t="inlineStr">
        <is>
          <t>Chef de projet</t>
        </is>
      </c>
      <c r="C8" s="24" t="inlineStr">
        <is>
          <t>IT</t>
        </is>
      </c>
      <c r="D8" s="24" t="inlineStr">
        <is>
          <t>Nantes</t>
        </is>
      </c>
      <c r="E8" s="24" t="inlineStr"/>
    </row>
    <row r="9">
      <c r="A9" s="25" t="inlineStr">
        <is>
          <t>Hugo</t>
        </is>
      </c>
      <c r="B9" s="25" t="inlineStr">
        <is>
          <t>Data analyst</t>
        </is>
      </c>
      <c r="C9" s="25" t="inlineStr">
        <is>
          <t>IT</t>
        </is>
      </c>
      <c r="D9" s="25" t="inlineStr">
        <is>
          <t>Strasbourg</t>
        </is>
      </c>
      <c r="E9" s="25" t="inlineStr"/>
    </row>
    <row r="10">
      <c r="A10" s="24" t="inlineStr">
        <is>
          <t>Émilie</t>
        </is>
      </c>
      <c r="B10" s="24" t="inlineStr">
        <is>
          <t>Juriste</t>
        </is>
      </c>
      <c r="C10" s="24" t="inlineStr">
        <is>
          <t>Juridique</t>
        </is>
      </c>
      <c r="D10" s="24" t="inlineStr">
        <is>
          <t>Nice</t>
        </is>
      </c>
      <c r="E10" s="24" t="inlineStr"/>
    </row>
    <row r="11">
      <c r="A11" s="25" t="inlineStr">
        <is>
          <t>Lucas</t>
        </is>
      </c>
      <c r="B11" s="25" t="inlineStr">
        <is>
          <t>Gestionnaire paie</t>
        </is>
      </c>
      <c r="C11" s="25" t="inlineStr">
        <is>
          <t>RH</t>
        </is>
      </c>
      <c r="D11" s="25" t="inlineStr">
        <is>
          <t>Rennes</t>
        </is>
      </c>
      <c r="E11" s="2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60" customWidth="1" min="1" max="1"/>
    <col width="30" customWidth="1" min="2" max="2"/>
  </cols>
  <sheetData>
    <row r="1">
      <c r="A1" s="1" t="inlineStr">
        <is>
          <t>MODE D'EMPLOI — TABLEAU DE SUIVI DE SALAIRE</t>
        </is>
      </c>
    </row>
    <row r="3">
      <c r="A3" s="26" t="inlineStr">
        <is>
          <t>Objectif du classeur</t>
        </is>
      </c>
    </row>
    <row r="4" ht="45" customHeight="1">
      <c r="A4" s="27" t="inlineStr">
        <is>
          <t>Ce classeur permet de suivre la masse salariale mensuelle d'une équipe, de calculer automatiquement le net estimé, les charges et le coût employeur, et de visualiser des indicateurs de synthèse.</t>
        </is>
      </c>
    </row>
    <row r="6">
      <c r="A6" s="26" t="inlineStr">
        <is>
          <t>Feuille Données_Paie</t>
        </is>
      </c>
    </row>
    <row r="7" ht="45" customHeight="1">
      <c r="A7" s="28" t="inlineStr">
        <is>
          <t>Saisissez les informations dans les cellules jaunes (fond #FFFBEB) : Mois, Salarié, Poste, Département, Ville, Type de contrat, Brut mensuel, Heures travaillées, Heures contractuelles, Prime, Avantage en nature et Absences. Les autres colonnes se calculent automatiquement.</t>
        </is>
      </c>
    </row>
    <row r="9">
      <c r="A9" s="26" t="inlineStr">
        <is>
          <t>Conventions de calcul</t>
        </is>
      </c>
    </row>
    <row r="10" ht="45" customHeight="1">
      <c r="A10" s="28" t="inlineStr">
        <is>
          <t>Heures sup. = MAX(0, Heures travaillées - Heures contractuelles). Taux horaire brut = Brut mensuel / Heures contractuelles. Charges salariales = Brut mensuel x 22 %. Charges patronales = Brut mensuel x 42 %. Net estimé = Brut mensuel - Charges salariales + Prime + Avantage en nature. Coût total employeur = Brut mensuel + Charges patronales + Prime + Avantage en nature. Taux d'absentéisme = Absences / Heures contractuelles.</t>
        </is>
      </c>
    </row>
    <row r="12">
      <c r="A12" s="26" t="inlineStr">
        <is>
          <t>Statut</t>
        </is>
      </c>
    </row>
    <row r="13" ht="45" customHeight="1">
      <c r="A13" s="28" t="inlineStr">
        <is>
          <t>Le statut affiche 'OK' si le Net estimé est supérieur ou égal à 2500 €, sinon 'À vérifier'.</t>
        </is>
      </c>
    </row>
    <row r="15">
      <c r="A15" s="26" t="inlineStr">
        <is>
          <t>Feuille Synthèse</t>
        </is>
      </c>
    </row>
    <row r="16" ht="45" customHeight="1">
      <c r="A16" s="27" t="inlineStr">
        <is>
          <t>Retrouvez les totaux et moyennes clés (masse salariale, charges, absentéisme) ainsi qu'un tableau croisé par salarié et trois graphiques : histogramme du net estimé, courbe d'évolution du brut et du coût employeur, et camembert de répartition des charges.</t>
        </is>
      </c>
    </row>
    <row r="18">
      <c r="A18" s="26" t="inlineStr">
        <is>
          <t>Feuille Référentiels</t>
        </is>
      </c>
    </row>
    <row r="19" ht="45" customHeight="1">
      <c r="A19" s="28" t="inlineStr">
        <is>
          <t>Contient les listes utilisées pour les menus déroulants (Salariés, Postes, Départements, Villes, Types de contrat) afin de garantir la cohérence des données saisies.</t>
        </is>
      </c>
    </row>
    <row r="21">
      <c r="A21" s="26" t="inlineStr">
        <is>
          <t>Unités et formats</t>
        </is>
      </c>
    </row>
    <row r="22" ht="45" customHeight="1">
      <c r="A22" s="28" t="inlineStr">
        <is>
          <t>Tous les montants sont exprimés en euros (€) avec le format français 1 234,56 €. Les dates ou mois sont au format JJ/MM/AAAA ou MM/AAAA. Les taux sont affichés en pourcentage.</t>
        </is>
      </c>
    </row>
  </sheetData>
  <mergeCells count="15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  <mergeCell ref="A21:B21"/>
    <mergeCell ref="A22:B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2026-07-10T15:11:30Z</dcterms:created>
  <dcterms:modified xmlns:dcterms="http://purl.org/dc/terms/" xmlns:xsi="http://www.w3.org/2001/XMLSchema-instance" xsi:type="dcterms:W3CDTF">2026-07-10T15:11:30Z</dcterms:modified>
</cp:coreProperties>
</file>