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hebdomadaire" sheetId="1" state="visible" r:id="rId1"/>
    <sheet xmlns:r="http://schemas.openxmlformats.org/officeDocument/2006/relationships" name="Paramètr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'Suivi hebdomadaire'!$A$2:$M$12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&quot; h&quot;"/>
    <numFmt numFmtId="165" formatCode="#,##0.00&quot; €&quot;"/>
    <numFmt numFmtId="166" formatCode="yyyy-mm-dd"/>
    <numFmt numFmtId="167" formatCode="DD/MM/YYYY"/>
    <numFmt numFmtId="168" formatCode="0.0&quot; h&quot;"/>
  </numFmts>
  <fonts count="8">
    <font>
      <name val="Calibri"/>
      <family val="2"/>
      <color theme="1"/>
      <sz val="11"/>
      <scheme val="minor"/>
    </font>
    <font>
      <b val="1"/>
      <color rgb="000E7A54"/>
      <sz val="14"/>
    </font>
    <font>
      <b val="1"/>
      <sz val="10"/>
    </font>
    <font>
      <sz val="10"/>
    </font>
    <font>
      <b val="1"/>
      <color rgb="00FFFFFF"/>
      <sz val="11"/>
    </font>
    <font>
      <b val="1"/>
      <color rgb="001F2937"/>
      <sz val="10"/>
    </font>
    <font>
      <b val="1"/>
      <color rgb="0016A34A"/>
      <sz val="11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167" fontId="3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8" fontId="3" fillId="4" borderId="1" applyAlignment="1" pivotButton="0" quotePrefix="0" xfId="0">
      <alignment horizontal="center" vertical="center" wrapText="1"/>
    </xf>
    <xf numFmtId="168" fontId="3" fillId="2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8" fontId="3" fillId="0" borderId="1" applyAlignment="1" pivotButton="0" quotePrefix="0" xfId="0">
      <alignment horizontal="center" vertical="center" wrapText="1"/>
    </xf>
    <xf numFmtId="9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3" fillId="2" borderId="1" applyAlignment="1" pivotButton="0" quotePrefix="0" xfId="0">
      <alignment horizontal="center" vertical="center" wrapText="1"/>
    </xf>
    <xf numFmtId="9" fontId="3" fillId="2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8" fontId="6" fillId="0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center" vertical="center" wrapText="1"/>
    </xf>
    <xf numFmtId="1" fontId="6" fillId="0" borderId="1" applyAlignment="1" pivotButton="0" quotePrefix="0" xfId="0">
      <alignment horizontal="center" vertical="center" wrapText="1"/>
    </xf>
    <xf numFmtId="9" fontId="6" fillId="0" borderId="1" applyAlignment="1" pivotButton="0" quotePrefix="0" xfId="0">
      <alignment horizontal="center" vertical="center" wrapText="1"/>
    </xf>
    <xf numFmtId="167" fontId="3" fillId="4" borderId="1" applyAlignment="1" pivotButton="0" quotePrefix="0" xfId="0">
      <alignment horizontal="center" vertical="center" wrapText="1"/>
    </xf>
    <xf numFmtId="167" fontId="3" fillId="0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CACA"/>
        </patternFill>
      </fill>
    </dxf>
    <dxf>
      <font>
        <b val="1"/>
        <color rgb="001F2937"/>
      </font>
      <fill>
        <patternFill patternType="solid">
          <fgColor rgb="00F97316"/>
        </patternFill>
      </fill>
    </dxf>
    <dxf>
      <font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supplémentaires cumulées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'Synthèse'!B12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'Synthèse'!$A$13:$A$22</f>
            </numRef>
          </cat>
          <val>
            <numRef>
              <f>'Synthèse'!$B$13:$B$22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des heures supplémentaires par semaine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'Synthèse'!G12</f>
            </strRef>
          </tx>
          <spPr>
            <a:ln xmlns:a="http://schemas.openxmlformats.org/drawingml/2006/main" w="28000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'Synthèse'!$F$13:$F$17</f>
            </numRef>
          </cat>
          <val>
            <numRef>
              <f>'Synthèse'!$G$13:$G$17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lignes par statut</a:t>
            </a:r>
          </a:p>
        </rich>
      </tx>
    </title>
    <plotArea>
      <doughnutChart>
        <varyColors val="1"/>
        <ser>
          <idx val="0"/>
          <order val="0"/>
          <tx>
            <strRef>
              <f>'Synthèse'!G21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'Synthèse'!$F$22:$F$24</f>
            </numRef>
          </cat>
          <val>
            <numRef>
              <f>'Synthèse'!$G$22:$G$24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24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42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9" customWidth="1" min="2" max="2"/>
    <col width="18" customWidth="1" min="3" max="3"/>
    <col width="18" customWidth="1" min="4" max="4"/>
    <col width="20" customWidth="1" min="5" max="5"/>
    <col width="18" customWidth="1" min="6" max="6"/>
    <col width="16" customWidth="1" min="7" max="7"/>
    <col width="18" customWidth="1" min="8" max="8"/>
    <col width="16" customWidth="1" min="9" max="9"/>
    <col width="18" customWidth="1" min="10" max="10"/>
    <col width="22" customWidth="1" min="11" max="11"/>
    <col width="24" customWidth="1" min="12" max="12"/>
    <col width="34" customWidth="1" min="13" max="13"/>
  </cols>
  <sheetData>
    <row r="1">
      <c r="A1" s="1" t="inlineStr">
        <is>
          <t>Suivi hebdomadaire des heures supplémentaires</t>
        </is>
      </c>
    </row>
    <row r="2" ht="30" customHeight="1">
      <c r="A2" s="2" t="inlineStr">
        <is>
          <t>Semaine début</t>
        </is>
      </c>
      <c r="B2" s="2" t="inlineStr">
        <is>
          <t>Semaine</t>
        </is>
      </c>
      <c r="C2" s="2" t="inlineStr">
        <is>
          <t>Salarié</t>
        </is>
      </c>
      <c r="D2" s="2" t="inlineStr">
        <is>
          <t>Ville / établissement</t>
        </is>
      </c>
      <c r="E2" s="2" t="inlineStr">
        <is>
          <t>Service</t>
        </is>
      </c>
      <c r="F2" s="2" t="inlineStr">
        <is>
          <t>Heures contractuelles</t>
        </is>
      </c>
      <c r="G2" s="2" t="inlineStr">
        <is>
          <t>Heures travaillées</t>
        </is>
      </c>
      <c r="H2" s="2" t="inlineStr">
        <is>
          <t>Heures supplémentaires</t>
        </is>
      </c>
      <c r="I2" s="2" t="inlineStr">
        <is>
          <t>Taux de majoration</t>
        </is>
      </c>
      <c r="J2" s="2" t="inlineStr">
        <is>
          <t>Taux horaire brut (€)</t>
        </is>
      </c>
      <c r="K2" s="2" t="inlineStr">
        <is>
          <t>Montant heures supplémentaires (€)</t>
        </is>
      </c>
      <c r="L2" s="2" t="inlineStr">
        <is>
          <t>Statut</t>
        </is>
      </c>
      <c r="M2" s="2" t="inlineStr">
        <is>
          <t>Commentaire / validation manager</t>
        </is>
      </c>
    </row>
    <row r="3">
      <c r="A3" s="3" t="n">
        <v>46027</v>
      </c>
      <c r="B3" s="4">
        <f>WEEKNUM(A3,21)</f>
        <v/>
      </c>
      <c r="C3" s="5" t="inlineStr">
        <is>
          <t>Camille Martin</t>
        </is>
      </c>
      <c r="D3" s="5">
        <f>IFERROR(VLOOKUP(C3,Paramètres!$A$8:$F$17,2,FALSE),"Paris")</f>
        <v/>
      </c>
      <c r="E3" s="5">
        <f>IFERROR(VLOOKUP(C3,Paramètres!$A$8:$F$17,3,FALSE),"Administration")</f>
        <v/>
      </c>
      <c r="F3" s="6">
        <f>IFERROR(VLOOKUP(C3,Paramètres!$A$8:$F$17,4,FALSE),35)</f>
        <v/>
      </c>
      <c r="G3" s="7" t="n">
        <v>38</v>
      </c>
      <c r="H3" s="6">
        <f>IF(G3&gt;F3,G3-F3,0)</f>
        <v/>
      </c>
      <c r="I3" s="8">
        <f>IF(H3&lt;=8,0.25,0.5)</f>
        <v/>
      </c>
      <c r="J3" s="9">
        <f>IFERROR(VLOOKUP(C3,Paramètres!$A$8:$F$17,5,FALSE),0)</f>
        <v/>
      </c>
      <c r="K3" s="9">
        <f>H3*J3*(1+I3)</f>
        <v/>
      </c>
      <c r="L3" s="5">
        <f>IF(H3=0,"Aucune heure supplémentaire",IF(H3&gt;5,"À contrôler","À valider"))</f>
        <v/>
      </c>
      <c r="M3" s="10" t="inlineStr">
        <is>
          <t>Validation par le responsable administratif.</t>
        </is>
      </c>
    </row>
    <row r="4">
      <c r="A4" s="3" t="n">
        <v>46027</v>
      </c>
      <c r="B4" s="11">
        <f>WEEKNUM(A4,21)</f>
        <v/>
      </c>
      <c r="C4" s="12" t="inlineStr">
        <is>
          <t>Julien Bernard</t>
        </is>
      </c>
      <c r="D4" s="12">
        <f>IFERROR(VLOOKUP(C4,Paramètres!$A$8:$F$17,2,FALSE),"Lyon")</f>
        <v/>
      </c>
      <c r="E4" s="12">
        <f>IFERROR(VLOOKUP(C4,Paramètres!$A$8:$F$17,3,FALSE),"Logistique")</f>
        <v/>
      </c>
      <c r="F4" s="13">
        <f>IFERROR(VLOOKUP(C4,Paramètres!$A$8:$F$17,4,FALSE),35)</f>
        <v/>
      </c>
      <c r="G4" s="7" t="n">
        <v>41.5</v>
      </c>
      <c r="H4" s="13">
        <f>IF(G4&gt;F4,G4-F4,0)</f>
        <v/>
      </c>
      <c r="I4" s="14">
        <f>IF(H4&lt;=8,0.25,0.5)</f>
        <v/>
      </c>
      <c r="J4" s="15">
        <f>IFERROR(VLOOKUP(C4,Paramètres!$A$8:$F$17,5,FALSE),0)</f>
        <v/>
      </c>
      <c r="K4" s="15">
        <f>H4*J4*(1+I4)</f>
        <v/>
      </c>
      <c r="L4" s="12">
        <f>IF(H4=0,"Aucune heure supplémentaire",IF(H4&gt;5,"À contrôler","À valider"))</f>
        <v/>
      </c>
      <c r="M4" s="10" t="inlineStr">
        <is>
          <t>Pic d'activité entrepôt.</t>
        </is>
      </c>
    </row>
    <row r="5">
      <c r="A5" s="3" t="n">
        <v>46034</v>
      </c>
      <c r="B5" s="4">
        <f>WEEKNUM(A5,21)</f>
        <v/>
      </c>
      <c r="C5" s="5" t="inlineStr">
        <is>
          <t>Chloé Petit</t>
        </is>
      </c>
      <c r="D5" s="5">
        <f>IFERROR(VLOOKUP(C5,Paramètres!$A$8:$F$17,2,FALSE),"Marseille")</f>
        <v/>
      </c>
      <c r="E5" s="5">
        <f>IFERROR(VLOOKUP(C5,Paramètres!$A$8:$F$17,3,FALSE),"Commercial")</f>
        <v/>
      </c>
      <c r="F5" s="6">
        <f>IFERROR(VLOOKUP(C5,Paramètres!$A$8:$F$17,4,FALSE),35)</f>
        <v/>
      </c>
      <c r="G5" s="7" t="n">
        <v>44</v>
      </c>
      <c r="H5" s="6">
        <f>IF(G5&gt;F5,G5-F5,0)</f>
        <v/>
      </c>
      <c r="I5" s="8">
        <f>IF(H5&lt;=8,0.25,0.5)</f>
        <v/>
      </c>
      <c r="J5" s="9">
        <f>IFERROR(VLOOKUP(C5,Paramètres!$A$8:$F$17,5,FALSE),0)</f>
        <v/>
      </c>
      <c r="K5" s="9">
        <f>H5*J5*(1+I5)</f>
        <v/>
      </c>
      <c r="L5" s="5">
        <f>IF(H5=0,"Aucune heure supplémentaire",IF(H5&gt;5,"À contrôler","À valider"))</f>
        <v/>
      </c>
      <c r="M5" s="10" t="inlineStr">
        <is>
          <t>Salon professionnel — à contrôler.</t>
        </is>
      </c>
    </row>
    <row r="6">
      <c r="A6" s="3" t="n">
        <v>46034</v>
      </c>
      <c r="B6" s="11">
        <f>WEEKNUM(A6,21)</f>
        <v/>
      </c>
      <c r="C6" s="12" t="inlineStr">
        <is>
          <t>Thomas Robert</t>
        </is>
      </c>
      <c r="D6" s="12">
        <f>IFERROR(VLOOKUP(C6,Paramètres!$A$8:$F$17,2,FALSE),"Toulouse")</f>
        <v/>
      </c>
      <c r="E6" s="12">
        <f>IFERROR(VLOOKUP(C6,Paramètres!$A$8:$F$17,3,FALSE),"Production")</f>
        <v/>
      </c>
      <c r="F6" s="13">
        <f>IFERROR(VLOOKUP(C6,Paramètres!$A$8:$F$17,4,FALSE),35)</f>
        <v/>
      </c>
      <c r="G6" s="7" t="n">
        <v>35</v>
      </c>
      <c r="H6" s="13">
        <f>IF(G6&gt;F6,G6-F6,0)</f>
        <v/>
      </c>
      <c r="I6" s="14">
        <f>IF(H6&lt;=8,0.25,0.5)</f>
        <v/>
      </c>
      <c r="J6" s="15">
        <f>IFERROR(VLOOKUP(C6,Paramètres!$A$8:$F$17,5,FALSE),0)</f>
        <v/>
      </c>
      <c r="K6" s="15">
        <f>H6*J6*(1+I6)</f>
        <v/>
      </c>
      <c r="L6" s="12">
        <f>IF(H6=0,"Aucune heure supplémentaire",IF(H6&gt;5,"À contrôler","À valider"))</f>
        <v/>
      </c>
      <c r="M6" s="10" t="inlineStr"/>
    </row>
    <row r="7">
      <c r="A7" s="3" t="n">
        <v>46041</v>
      </c>
      <c r="B7" s="4">
        <f>WEEKNUM(A7,21)</f>
        <v/>
      </c>
      <c r="C7" s="5" t="inlineStr">
        <is>
          <t>Léa Moreau</t>
        </is>
      </c>
      <c r="D7" s="5">
        <f>IFERROR(VLOOKUP(C7,Paramètres!$A$8:$F$17,2,FALSE),"Bordeaux")</f>
        <v/>
      </c>
      <c r="E7" s="5">
        <f>IFERROR(VLOOKUP(C7,Paramètres!$A$8:$F$17,3,FALSE),"Support client")</f>
        <v/>
      </c>
      <c r="F7" s="6">
        <f>IFERROR(VLOOKUP(C7,Paramètres!$A$8:$F$17,4,FALSE),35)</f>
        <v/>
      </c>
      <c r="G7" s="7" t="n">
        <v>39.5</v>
      </c>
      <c r="H7" s="6">
        <f>IF(G7&gt;F7,G7-F7,0)</f>
        <v/>
      </c>
      <c r="I7" s="8">
        <f>IF(H7&lt;=8,0.25,0.5)</f>
        <v/>
      </c>
      <c r="J7" s="9">
        <f>IFERROR(VLOOKUP(C7,Paramètres!$A$8:$F$17,5,FALSE),0)</f>
        <v/>
      </c>
      <c r="K7" s="9">
        <f>H7*J7*(1+I7)</f>
        <v/>
      </c>
      <c r="L7" s="5">
        <f>IF(H7=0,"Aucune heure supplémentaire",IF(H7&gt;5,"À contrôler","À valider"))</f>
        <v/>
      </c>
      <c r="M7" s="10" t="inlineStr">
        <is>
          <t>Renfort campagne clients.</t>
        </is>
      </c>
    </row>
    <row r="8">
      <c r="A8" s="3" t="n">
        <v>46041</v>
      </c>
      <c r="B8" s="11">
        <f>WEEKNUM(A8,21)</f>
        <v/>
      </c>
      <c r="C8" s="12" t="inlineStr">
        <is>
          <t>Nicolas Garcia</t>
        </is>
      </c>
      <c r="D8" s="12">
        <f>IFERROR(VLOOKUP(C8,Paramètres!$A$8:$F$17,2,FALSE),"Lille")</f>
        <v/>
      </c>
      <c r="E8" s="12">
        <f>IFERROR(VLOOKUP(C8,Paramètres!$A$8:$F$17,3,FALSE),"Informatique")</f>
        <v/>
      </c>
      <c r="F8" s="13">
        <f>IFERROR(VLOOKUP(C8,Paramètres!$A$8:$F$17,4,FALSE),35)</f>
        <v/>
      </c>
      <c r="G8" s="7" t="n">
        <v>42</v>
      </c>
      <c r="H8" s="13">
        <f>IF(G8&gt;F8,G8-F8,0)</f>
        <v/>
      </c>
      <c r="I8" s="14">
        <f>IF(H8&lt;=8,0.25,0.5)</f>
        <v/>
      </c>
      <c r="J8" s="15">
        <f>IFERROR(VLOOKUP(C8,Paramètres!$A$8:$F$17,5,FALSE),0)</f>
        <v/>
      </c>
      <c r="K8" s="15">
        <f>H8*J8*(1+I8)</f>
        <v/>
      </c>
      <c r="L8" s="12">
        <f>IF(H8=0,"Aucune heure supplémentaire",IF(H8&gt;5,"À contrôler","À valider"))</f>
        <v/>
      </c>
      <c r="M8" s="10" t="inlineStr">
        <is>
          <t>Migration serveurs — à contrôler.</t>
        </is>
      </c>
    </row>
    <row r="9">
      <c r="A9" s="3" t="n">
        <v>46048</v>
      </c>
      <c r="B9" s="4">
        <f>WEEKNUM(A9,21)</f>
        <v/>
      </c>
      <c r="C9" s="5" t="inlineStr">
        <is>
          <t>Manon Leroy</t>
        </is>
      </c>
      <c r="D9" s="5">
        <f>IFERROR(VLOOKUP(C9,Paramètres!$A$8:$F$17,2,FALSE),"Nantes")</f>
        <v/>
      </c>
      <c r="E9" s="5">
        <f>IFERROR(VLOOKUP(C9,Paramètres!$A$8:$F$17,3,FALSE),"Ressources humaines")</f>
        <v/>
      </c>
      <c r="F9" s="6">
        <f>IFERROR(VLOOKUP(C9,Paramètres!$A$8:$F$17,4,FALSE),35)</f>
        <v/>
      </c>
      <c r="G9" s="7" t="n">
        <v>34</v>
      </c>
      <c r="H9" s="6">
        <f>IF(G9&gt;F9,G9-F9,0)</f>
        <v/>
      </c>
      <c r="I9" s="8">
        <f>IF(H9&lt;=8,0.25,0.5)</f>
        <v/>
      </c>
      <c r="J9" s="9">
        <f>IFERROR(VLOOKUP(C9,Paramètres!$A$8:$F$17,5,FALSE),0)</f>
        <v/>
      </c>
      <c r="K9" s="9">
        <f>H9*J9*(1+I9)</f>
        <v/>
      </c>
      <c r="L9" s="5">
        <f>IF(H9=0,"Aucune heure supplémentaire",IF(H9&gt;5,"À contrôler","À valider"))</f>
        <v/>
      </c>
      <c r="M9" s="10" t="inlineStr"/>
    </row>
    <row r="10">
      <c r="A10" s="3" t="n">
        <v>46048</v>
      </c>
      <c r="B10" s="11">
        <f>WEEKNUM(A10,21)</f>
        <v/>
      </c>
      <c r="C10" s="12" t="inlineStr">
        <is>
          <t>Hugo Faure</t>
        </is>
      </c>
      <c r="D10" s="12">
        <f>IFERROR(VLOOKUP(C10,Paramètres!$A$8:$F$17,2,FALSE),"Strasbourg")</f>
        <v/>
      </c>
      <c r="E10" s="12">
        <f>IFERROR(VLOOKUP(C10,Paramètres!$A$8:$F$17,3,FALSE),"Maintenance")</f>
        <v/>
      </c>
      <c r="F10" s="13">
        <f>IFERROR(VLOOKUP(C10,Paramètres!$A$8:$F$17,4,FALSE),35)</f>
        <v/>
      </c>
      <c r="G10" s="7" t="n">
        <v>37</v>
      </c>
      <c r="H10" s="13">
        <f>IF(G10&gt;F10,G10-F10,0)</f>
        <v/>
      </c>
      <c r="I10" s="14">
        <f>IF(H10&lt;=8,0.25,0.5)</f>
        <v/>
      </c>
      <c r="J10" s="15">
        <f>IFERROR(VLOOKUP(C10,Paramètres!$A$8:$F$17,5,FALSE),0)</f>
        <v/>
      </c>
      <c r="K10" s="15">
        <f>H10*J10*(1+I10)</f>
        <v/>
      </c>
      <c r="L10" s="12">
        <f>IF(H10=0,"Aucune heure supplémentaire",IF(H10&gt;5,"À contrôler","À valider"))</f>
        <v/>
      </c>
      <c r="M10" s="10" t="inlineStr">
        <is>
          <t>Intervention urgente ligne 2.</t>
        </is>
      </c>
    </row>
    <row r="11">
      <c r="A11" s="3" t="n">
        <v>46055</v>
      </c>
      <c r="B11" s="4">
        <f>WEEKNUM(A11,21)</f>
        <v/>
      </c>
      <c r="C11" s="5" t="inlineStr">
        <is>
          <t>Émilie Roux</t>
        </is>
      </c>
      <c r="D11" s="5">
        <f>IFERROR(VLOOKUP(C11,Paramètres!$A$8:$F$17,2,FALSE),"Nice")</f>
        <v/>
      </c>
      <c r="E11" s="5">
        <f>IFERROR(VLOOKUP(C11,Paramètres!$A$8:$F$17,3,FALSE),"Comptabilité")</f>
        <v/>
      </c>
      <c r="F11" s="6">
        <f>IFERROR(VLOOKUP(C11,Paramètres!$A$8:$F$17,4,FALSE),35)</f>
        <v/>
      </c>
      <c r="G11" s="7" t="n">
        <v>40.5</v>
      </c>
      <c r="H11" s="6">
        <f>IF(G11&gt;F11,G11-F11,0)</f>
        <v/>
      </c>
      <c r="I11" s="8">
        <f>IF(H11&lt;=8,0.25,0.5)</f>
        <v/>
      </c>
      <c r="J11" s="9">
        <f>IFERROR(VLOOKUP(C11,Paramètres!$A$8:$F$17,5,FALSE),0)</f>
        <v/>
      </c>
      <c r="K11" s="9">
        <f>H11*J11*(1+I11)</f>
        <v/>
      </c>
      <c r="L11" s="5">
        <f>IF(H11=0,"Aucune heure supplémentaire",IF(H11&gt;5,"À contrôler","À valider"))</f>
        <v/>
      </c>
      <c r="M11" s="10" t="inlineStr">
        <is>
          <t>Clôture mensuelle — à contrôler.</t>
        </is>
      </c>
    </row>
    <row r="12">
      <c r="A12" s="3" t="n">
        <v>46055</v>
      </c>
      <c r="B12" s="11">
        <f>WEEKNUM(A12,21)</f>
        <v/>
      </c>
      <c r="C12" s="12" t="inlineStr">
        <is>
          <t>Lucas André</t>
        </is>
      </c>
      <c r="D12" s="12">
        <f>IFERROR(VLOOKUP(C12,Paramètres!$A$8:$F$17,2,FALSE),"Rennes")</f>
        <v/>
      </c>
      <c r="E12" s="12">
        <f>IFERROR(VLOOKUP(C12,Paramètres!$A$8:$F$17,3,FALSE),"Expédition")</f>
        <v/>
      </c>
      <c r="F12" s="13">
        <f>IFERROR(VLOOKUP(C12,Paramètres!$A$8:$F$17,4,FALSE),35)</f>
        <v/>
      </c>
      <c r="G12" s="7" t="n">
        <v>36.5</v>
      </c>
      <c r="H12" s="13">
        <f>IF(G12&gt;F12,G12-F12,0)</f>
        <v/>
      </c>
      <c r="I12" s="14">
        <f>IF(H12&lt;=8,0.25,0.5)</f>
        <v/>
      </c>
      <c r="J12" s="15">
        <f>IFERROR(VLOOKUP(C12,Paramètres!$A$8:$F$17,5,FALSE),0)</f>
        <v/>
      </c>
      <c r="K12" s="15">
        <f>H12*J12*(1+I12)</f>
        <v/>
      </c>
      <c r="L12" s="12">
        <f>IF(H12=0,"Aucune heure supplémentaire",IF(H12&gt;5,"À contrôler","À valider"))</f>
        <v/>
      </c>
      <c r="M12" s="10" t="inlineStr">
        <is>
          <t>Préparation commandes prioritaires.</t>
        </is>
      </c>
    </row>
  </sheetData>
  <autoFilter ref="A2:M12"/>
  <mergeCells count="1">
    <mergeCell ref="A1:M1"/>
  </mergeCells>
  <conditionalFormatting sqref="H3:H12">
    <cfRule type="expression" priority="1" dxfId="0" stopIfTrue="1">
      <formula>H3&gt;5</formula>
    </cfRule>
  </conditionalFormatting>
  <conditionalFormatting sqref="L3:L12">
    <cfRule type="expression" priority="2" dxfId="1" stopIfTrue="1">
      <formula>$L3="À valider"</formula>
    </cfRule>
    <cfRule type="expression" priority="3" dxfId="2" stopIfTrue="1">
      <formula>$L3="Aucune heure supplémentaire"</formula>
    </cfRule>
  </conditionalFormatting>
  <dataValidations count="1">
    <dataValidation sqref="C3:C12" showErrorMessage="1" showInputMessage="1" allowBlank="1" type="list">
      <formula1>Paramètres!$A$8:$A$17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22" customWidth="1" min="3" max="3"/>
    <col width="30" customWidth="1" min="4" max="4"/>
    <col width="18" customWidth="1" min="5" max="5"/>
    <col width="16" customWidth="1" min="6" max="6"/>
  </cols>
  <sheetData>
    <row r="1">
      <c r="A1" s="1" t="inlineStr">
        <is>
          <t>Paramètres généraux du suivi des heures supplémentaires</t>
        </is>
      </c>
    </row>
    <row r="3">
      <c r="A3" s="16" t="inlineStr">
        <is>
          <t>Seuil hebdomadaire légal (heures)</t>
        </is>
      </c>
      <c r="B3" s="17" t="n">
        <v>35</v>
      </c>
    </row>
    <row r="4">
      <c r="A4" s="16" t="inlineStr">
        <is>
          <t>Majoration des 8 premières heures supplémentaires</t>
        </is>
      </c>
      <c r="B4" s="18" t="n">
        <v>0.25</v>
      </c>
    </row>
    <row r="5">
      <c r="A5" s="16" t="inlineStr">
        <is>
          <t>Majoration au-delà de 8 heures</t>
        </is>
      </c>
      <c r="B5" s="18" t="n">
        <v>0.5</v>
      </c>
    </row>
    <row r="6">
      <c r="A6" s="16" t="inlineStr">
        <is>
          <t>Devise</t>
        </is>
      </c>
      <c r="B6" s="19" t="inlineStr">
        <is>
          <t>EUR</t>
        </is>
      </c>
    </row>
    <row r="7">
      <c r="A7" s="2" t="inlineStr">
        <is>
          <t>Salarié</t>
        </is>
      </c>
      <c r="B7" s="2" t="inlineStr">
        <is>
          <t>Ville</t>
        </is>
      </c>
      <c r="C7" s="2" t="inlineStr">
        <is>
          <t>Service</t>
        </is>
      </c>
      <c r="D7" s="2" t="inlineStr">
        <is>
          <t>Heures contractuelles hebdomadaires</t>
        </is>
      </c>
      <c r="E7" s="2" t="inlineStr">
        <is>
          <t>Taux horaire brut (€)</t>
        </is>
      </c>
      <c r="F7" s="2" t="inlineStr">
        <is>
          <t>Matricule interne</t>
        </is>
      </c>
    </row>
    <row r="8">
      <c r="A8" s="5" t="inlineStr">
        <is>
          <t>Camille Martin</t>
        </is>
      </c>
      <c r="B8" s="5" t="inlineStr">
        <is>
          <t>Paris</t>
        </is>
      </c>
      <c r="C8" s="5" t="inlineStr">
        <is>
          <t>Administration</t>
        </is>
      </c>
      <c r="D8" s="20" t="n">
        <v>35</v>
      </c>
      <c r="E8" s="9" t="n">
        <v>18.5</v>
      </c>
      <c r="F8" s="5" t="inlineStr">
        <is>
          <t>EMP-001</t>
        </is>
      </c>
    </row>
    <row r="9">
      <c r="A9" s="12" t="inlineStr">
        <is>
          <t>Julien Bernard</t>
        </is>
      </c>
      <c r="B9" s="12" t="inlineStr">
        <is>
          <t>Lyon</t>
        </is>
      </c>
      <c r="C9" s="12" t="inlineStr">
        <is>
          <t>Logistique</t>
        </is>
      </c>
      <c r="D9" s="21" t="n">
        <v>35</v>
      </c>
      <c r="E9" s="15" t="n">
        <v>17.2</v>
      </c>
      <c r="F9" s="12" t="inlineStr">
        <is>
          <t>EMP-002</t>
        </is>
      </c>
    </row>
    <row r="10">
      <c r="A10" s="5" t="inlineStr">
        <is>
          <t>Chloé Petit</t>
        </is>
      </c>
      <c r="B10" s="5" t="inlineStr">
        <is>
          <t>Marseille</t>
        </is>
      </c>
      <c r="C10" s="5" t="inlineStr">
        <is>
          <t>Commercial</t>
        </is>
      </c>
      <c r="D10" s="20" t="n">
        <v>35</v>
      </c>
      <c r="E10" s="9" t="n">
        <v>19.8</v>
      </c>
      <c r="F10" s="5" t="inlineStr">
        <is>
          <t>EMP-003</t>
        </is>
      </c>
    </row>
    <row r="11">
      <c r="A11" s="12" t="inlineStr">
        <is>
          <t>Thomas Robert</t>
        </is>
      </c>
      <c r="B11" s="12" t="inlineStr">
        <is>
          <t>Toulouse</t>
        </is>
      </c>
      <c r="C11" s="12" t="inlineStr">
        <is>
          <t>Production</t>
        </is>
      </c>
      <c r="D11" s="21" t="n">
        <v>35</v>
      </c>
      <c r="E11" s="15" t="n">
        <v>16.9</v>
      </c>
      <c r="F11" s="12" t="inlineStr">
        <is>
          <t>EMP-004</t>
        </is>
      </c>
    </row>
    <row r="12">
      <c r="A12" s="5" t="inlineStr">
        <is>
          <t>Léa Moreau</t>
        </is>
      </c>
      <c r="B12" s="5" t="inlineStr">
        <is>
          <t>Bordeaux</t>
        </is>
      </c>
      <c r="C12" s="5" t="inlineStr">
        <is>
          <t>Support client</t>
        </is>
      </c>
      <c r="D12" s="20" t="n">
        <v>35</v>
      </c>
      <c r="E12" s="9" t="n">
        <v>18.1</v>
      </c>
      <c r="F12" s="5" t="inlineStr">
        <is>
          <t>EMP-005</t>
        </is>
      </c>
    </row>
    <row r="13">
      <c r="A13" s="12" t="inlineStr">
        <is>
          <t>Nicolas Garcia</t>
        </is>
      </c>
      <c r="B13" s="12" t="inlineStr">
        <is>
          <t>Lille</t>
        </is>
      </c>
      <c r="C13" s="12" t="inlineStr">
        <is>
          <t>Informatique</t>
        </is>
      </c>
      <c r="D13" s="21" t="n">
        <v>35</v>
      </c>
      <c r="E13" s="15" t="n">
        <v>24</v>
      </c>
      <c r="F13" s="12" t="inlineStr">
        <is>
          <t>EMP-006</t>
        </is>
      </c>
    </row>
    <row r="14">
      <c r="A14" s="5" t="inlineStr">
        <is>
          <t>Manon Leroy</t>
        </is>
      </c>
      <c r="B14" s="5" t="inlineStr">
        <is>
          <t>Nantes</t>
        </is>
      </c>
      <c r="C14" s="5" t="inlineStr">
        <is>
          <t>Ressources humaines</t>
        </is>
      </c>
      <c r="D14" s="20" t="n">
        <v>35</v>
      </c>
      <c r="E14" s="9" t="n">
        <v>20.5</v>
      </c>
      <c r="F14" s="5" t="inlineStr">
        <is>
          <t>EMP-007</t>
        </is>
      </c>
    </row>
    <row r="15">
      <c r="A15" s="12" t="inlineStr">
        <is>
          <t>Hugo Faure</t>
        </is>
      </c>
      <c r="B15" s="12" t="inlineStr">
        <is>
          <t>Strasbourg</t>
        </is>
      </c>
      <c r="C15" s="12" t="inlineStr">
        <is>
          <t>Maintenance</t>
        </is>
      </c>
      <c r="D15" s="21" t="n">
        <v>35</v>
      </c>
      <c r="E15" s="15" t="n">
        <v>17.75</v>
      </c>
      <c r="F15" s="12" t="inlineStr">
        <is>
          <t>EMP-008</t>
        </is>
      </c>
    </row>
    <row r="16">
      <c r="A16" s="5" t="inlineStr">
        <is>
          <t>Émilie Roux</t>
        </is>
      </c>
      <c r="B16" s="5" t="inlineStr">
        <is>
          <t>Nice</t>
        </is>
      </c>
      <c r="C16" s="5" t="inlineStr">
        <is>
          <t>Comptabilité</t>
        </is>
      </c>
      <c r="D16" s="20" t="n">
        <v>35</v>
      </c>
      <c r="E16" s="9" t="n">
        <v>21.3</v>
      </c>
      <c r="F16" s="5" t="inlineStr">
        <is>
          <t>EMP-009</t>
        </is>
      </c>
    </row>
    <row r="17">
      <c r="A17" s="12" t="inlineStr">
        <is>
          <t>Lucas André</t>
        </is>
      </c>
      <c r="B17" s="12" t="inlineStr">
        <is>
          <t>Rennes</t>
        </is>
      </c>
      <c r="C17" s="12" t="inlineStr">
        <is>
          <t>Expédition</t>
        </is>
      </c>
      <c r="D17" s="21" t="n">
        <v>35</v>
      </c>
      <c r="E17" s="15" t="n">
        <v>16.8</v>
      </c>
      <c r="F17" s="12" t="inlineStr">
        <is>
          <t>EMP-010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46" customWidth="1" min="1" max="1"/>
    <col width="26" customWidth="1" min="2" max="2"/>
    <col width="18" customWidth="1" min="3" max="3"/>
    <col width="26" customWidth="1" min="4" max="4"/>
    <col width="4" customWidth="1" min="5" max="5"/>
    <col width="24" customWidth="1" min="6" max="6"/>
    <col width="22" customWidth="1" min="7" max="7"/>
    <col width="4" customWidth="1" min="8" max="8"/>
  </cols>
  <sheetData>
    <row r="1">
      <c r="A1" s="1" t="inlineStr">
        <is>
          <t>Synthèse des heures supplémentaires — Tableau de bord RH</t>
        </is>
      </c>
    </row>
    <row r="3">
      <c r="A3" s="22" t="inlineStr">
        <is>
          <t>Total d'heures travaillées</t>
        </is>
      </c>
      <c r="B3" s="23">
        <f>SUM('Suivi hebdomadaire'!G3:G12)</f>
        <v/>
      </c>
    </row>
    <row r="4">
      <c r="A4" s="22" t="inlineStr">
        <is>
          <t>Total d'heures supplémentaires</t>
        </is>
      </c>
      <c r="B4" s="23">
        <f>SUM('Suivi hebdomadaire'!H3:H12)</f>
        <v/>
      </c>
    </row>
    <row r="5">
      <c r="A5" s="22" t="inlineStr">
        <is>
          <t>Montant total des heures supplémentaires</t>
        </is>
      </c>
      <c r="B5" s="24">
        <f>SUM('Suivi hebdomadaire'!K3:K12)</f>
        <v/>
      </c>
    </row>
    <row r="6">
      <c r="A6" s="22" t="inlineStr">
        <is>
          <t>Moyenne d'heures supplémentaires par ligne</t>
        </is>
      </c>
      <c r="B6" s="23">
        <f>IFERROR(AVERAGE('Suivi hebdomadaire'!H3:H12),0)</f>
        <v/>
      </c>
    </row>
    <row r="7">
      <c r="A7" s="22" t="inlineStr">
        <is>
          <t>Nombre de lignes avec heures supplémentaires</t>
        </is>
      </c>
      <c r="B7" s="25">
        <f>COUNTIF('Suivi hebdomadaire'!H3:H12,"&gt;0")</f>
        <v/>
      </c>
    </row>
    <row r="8">
      <c r="A8" s="22" t="inlineStr">
        <is>
          <t>Taux de lignes comportant des heures supplémentaires</t>
        </is>
      </c>
      <c r="B8" s="26">
        <f>IFERROR(COUNTIF('Suivi hebdomadaire'!H3:H12,"&gt;0")/COUNTA('Suivi hebdomadaire'!C3:C12),0)</f>
        <v/>
      </c>
    </row>
    <row r="11">
      <c r="A11" s="1" t="inlineStr">
        <is>
          <t>Récapitulatif par salarié</t>
        </is>
      </c>
      <c r="F11" s="1" t="inlineStr">
        <is>
          <t>Récapitulatif par semaine</t>
        </is>
      </c>
    </row>
    <row r="12">
      <c r="A12" s="2" t="inlineStr">
        <is>
          <t>Salarié</t>
        </is>
      </c>
      <c r="B12" s="2" t="inlineStr">
        <is>
          <t>Heures supplémentaires cumulées</t>
        </is>
      </c>
      <c r="C12" s="2" t="inlineStr">
        <is>
          <t>Montant cumulé (€)</t>
        </is>
      </c>
      <c r="D12" s="2" t="inlineStr">
        <is>
          <t>Nombre de semaines concernées</t>
        </is>
      </c>
      <c r="F12" s="2" t="inlineStr">
        <is>
          <t>Semaine début</t>
        </is>
      </c>
      <c r="G12" s="2" t="inlineStr">
        <is>
          <t>Heures supplémentaires</t>
        </is>
      </c>
    </row>
    <row r="13">
      <c r="A13" s="5" t="inlineStr">
        <is>
          <t>Camille Martin</t>
        </is>
      </c>
      <c r="B13" s="6">
        <f>SUMIF('Suivi hebdomadaire'!$C$3:$C$12,A13,'Suivi hebdomadaire'!$H$3:$H$12)</f>
        <v/>
      </c>
      <c r="C13" s="9">
        <f>SUMIF('Suivi hebdomadaire'!$C$3:$C$12,A13,'Suivi hebdomadaire'!$K$3:$K$12)</f>
        <v/>
      </c>
      <c r="D13" s="4">
        <f>COUNTIF('Suivi hebdomadaire'!$C$3:$C$12,A13)</f>
        <v/>
      </c>
      <c r="F13" s="27" t="n">
        <v>46027</v>
      </c>
      <c r="G13" s="6">
        <f>SUMIF('Suivi hebdomadaire'!$A$3:$A$12,F13,'Suivi hebdomadaire'!$H$3:$H$12)</f>
        <v/>
      </c>
    </row>
    <row r="14">
      <c r="A14" s="12" t="inlineStr">
        <is>
          <t>Julien Bernard</t>
        </is>
      </c>
      <c r="B14" s="13">
        <f>SUMIF('Suivi hebdomadaire'!$C$3:$C$12,A14,'Suivi hebdomadaire'!$H$3:$H$12)</f>
        <v/>
      </c>
      <c r="C14" s="15">
        <f>SUMIF('Suivi hebdomadaire'!$C$3:$C$12,A14,'Suivi hebdomadaire'!$K$3:$K$12)</f>
        <v/>
      </c>
      <c r="D14" s="11">
        <f>COUNTIF('Suivi hebdomadaire'!$C$3:$C$12,A14)</f>
        <v/>
      </c>
      <c r="F14" s="28" t="n">
        <v>46034</v>
      </c>
      <c r="G14" s="13">
        <f>SUMIF('Suivi hebdomadaire'!$A$3:$A$12,F14,'Suivi hebdomadaire'!$H$3:$H$12)</f>
        <v/>
      </c>
    </row>
    <row r="15">
      <c r="A15" s="5" t="inlineStr">
        <is>
          <t>Chloé Petit</t>
        </is>
      </c>
      <c r="B15" s="6">
        <f>SUMIF('Suivi hebdomadaire'!$C$3:$C$12,A15,'Suivi hebdomadaire'!$H$3:$H$12)</f>
        <v/>
      </c>
      <c r="C15" s="9">
        <f>SUMIF('Suivi hebdomadaire'!$C$3:$C$12,A15,'Suivi hebdomadaire'!$K$3:$K$12)</f>
        <v/>
      </c>
      <c r="D15" s="4">
        <f>COUNTIF('Suivi hebdomadaire'!$C$3:$C$12,A15)</f>
        <v/>
      </c>
      <c r="F15" s="27" t="n">
        <v>46041</v>
      </c>
      <c r="G15" s="6">
        <f>SUMIF('Suivi hebdomadaire'!$A$3:$A$12,F15,'Suivi hebdomadaire'!$H$3:$H$12)</f>
        <v/>
      </c>
    </row>
    <row r="16">
      <c r="A16" s="12" t="inlineStr">
        <is>
          <t>Thomas Robert</t>
        </is>
      </c>
      <c r="B16" s="13">
        <f>SUMIF('Suivi hebdomadaire'!$C$3:$C$12,A16,'Suivi hebdomadaire'!$H$3:$H$12)</f>
        <v/>
      </c>
      <c r="C16" s="15">
        <f>SUMIF('Suivi hebdomadaire'!$C$3:$C$12,A16,'Suivi hebdomadaire'!$K$3:$K$12)</f>
        <v/>
      </c>
      <c r="D16" s="11">
        <f>COUNTIF('Suivi hebdomadaire'!$C$3:$C$12,A16)</f>
        <v/>
      </c>
      <c r="F16" s="28" t="n">
        <v>46048</v>
      </c>
      <c r="G16" s="13">
        <f>SUMIF('Suivi hebdomadaire'!$A$3:$A$12,F16,'Suivi hebdomadaire'!$H$3:$H$12)</f>
        <v/>
      </c>
    </row>
    <row r="17">
      <c r="A17" s="5" t="inlineStr">
        <is>
          <t>Léa Moreau</t>
        </is>
      </c>
      <c r="B17" s="6">
        <f>SUMIF('Suivi hebdomadaire'!$C$3:$C$12,A17,'Suivi hebdomadaire'!$H$3:$H$12)</f>
        <v/>
      </c>
      <c r="C17" s="9">
        <f>SUMIF('Suivi hebdomadaire'!$C$3:$C$12,A17,'Suivi hebdomadaire'!$K$3:$K$12)</f>
        <v/>
      </c>
      <c r="D17" s="4">
        <f>COUNTIF('Suivi hebdomadaire'!$C$3:$C$12,A17)</f>
        <v/>
      </c>
      <c r="F17" s="27" t="n">
        <v>46055</v>
      </c>
      <c r="G17" s="6">
        <f>SUMIF('Suivi hebdomadaire'!$A$3:$A$12,F17,'Suivi hebdomadaire'!$H$3:$H$12)</f>
        <v/>
      </c>
    </row>
    <row r="18">
      <c r="A18" s="12" t="inlineStr">
        <is>
          <t>Nicolas Garcia</t>
        </is>
      </c>
      <c r="B18" s="13">
        <f>SUMIF('Suivi hebdomadaire'!$C$3:$C$12,A18,'Suivi hebdomadaire'!$H$3:$H$12)</f>
        <v/>
      </c>
      <c r="C18" s="15">
        <f>SUMIF('Suivi hebdomadaire'!$C$3:$C$12,A18,'Suivi hebdomadaire'!$K$3:$K$12)</f>
        <v/>
      </c>
      <c r="D18" s="11">
        <f>COUNTIF('Suivi hebdomadaire'!$C$3:$C$12,A18)</f>
        <v/>
      </c>
    </row>
    <row r="19">
      <c r="A19" s="5" t="inlineStr">
        <is>
          <t>Manon Leroy</t>
        </is>
      </c>
      <c r="B19" s="6">
        <f>SUMIF('Suivi hebdomadaire'!$C$3:$C$12,A19,'Suivi hebdomadaire'!$H$3:$H$12)</f>
        <v/>
      </c>
      <c r="C19" s="9">
        <f>SUMIF('Suivi hebdomadaire'!$C$3:$C$12,A19,'Suivi hebdomadaire'!$K$3:$K$12)</f>
        <v/>
      </c>
      <c r="D19" s="4">
        <f>COUNTIF('Suivi hebdomadaire'!$C$3:$C$12,A19)</f>
        <v/>
      </c>
    </row>
    <row r="20">
      <c r="A20" s="12" t="inlineStr">
        <is>
          <t>Hugo Faure</t>
        </is>
      </c>
      <c r="B20" s="13">
        <f>SUMIF('Suivi hebdomadaire'!$C$3:$C$12,A20,'Suivi hebdomadaire'!$H$3:$H$12)</f>
        <v/>
      </c>
      <c r="C20" s="15">
        <f>SUMIF('Suivi hebdomadaire'!$C$3:$C$12,A20,'Suivi hebdomadaire'!$K$3:$K$12)</f>
        <v/>
      </c>
      <c r="D20" s="11">
        <f>COUNTIF('Suivi hebdomadaire'!$C$3:$C$12,A20)</f>
        <v/>
      </c>
      <c r="F20" s="1" t="inlineStr">
        <is>
          <t>Répartition des statuts</t>
        </is>
      </c>
    </row>
    <row r="21">
      <c r="A21" s="5" t="inlineStr">
        <is>
          <t>Émilie Roux</t>
        </is>
      </c>
      <c r="B21" s="6">
        <f>SUMIF('Suivi hebdomadaire'!$C$3:$C$12,A21,'Suivi hebdomadaire'!$H$3:$H$12)</f>
        <v/>
      </c>
      <c r="C21" s="9">
        <f>SUMIF('Suivi hebdomadaire'!$C$3:$C$12,A21,'Suivi hebdomadaire'!$K$3:$K$12)</f>
        <v/>
      </c>
      <c r="D21" s="4">
        <f>COUNTIF('Suivi hebdomadaire'!$C$3:$C$12,A21)</f>
        <v/>
      </c>
      <c r="F21" s="29" t="inlineStr">
        <is>
          <t>Statut</t>
        </is>
      </c>
      <c r="G21" s="29" t="inlineStr">
        <is>
          <t>Nombre de lignes</t>
        </is>
      </c>
    </row>
    <row r="22">
      <c r="A22" s="12" t="inlineStr">
        <is>
          <t>Lucas André</t>
        </is>
      </c>
      <c r="B22" s="13">
        <f>SUMIF('Suivi hebdomadaire'!$C$3:$C$12,A22,'Suivi hebdomadaire'!$H$3:$H$12)</f>
        <v/>
      </c>
      <c r="C22" s="15">
        <f>SUMIF('Suivi hebdomadaire'!$C$3:$C$12,A22,'Suivi hebdomadaire'!$K$3:$K$12)</f>
        <v/>
      </c>
      <c r="D22" s="11">
        <f>COUNTIF('Suivi hebdomadaire'!$C$3:$C$12,A22)</f>
        <v/>
      </c>
      <c r="F22" s="11" t="inlineStr">
        <is>
          <t>À valider</t>
        </is>
      </c>
      <c r="G22" s="11">
        <f>COUNTIF('Suivi hebdomadaire'!$L$3:$L$12,F22)</f>
        <v/>
      </c>
    </row>
    <row r="23">
      <c r="F23" s="11" t="inlineStr">
        <is>
          <t>À contrôler</t>
        </is>
      </c>
      <c r="G23" s="11">
        <f>COUNTIF('Suivi hebdomadaire'!$L$3:$L$12,F23)</f>
        <v/>
      </c>
    </row>
    <row r="24">
      <c r="F24" s="11" t="inlineStr">
        <is>
          <t>Aucune heure supplémentaire</t>
        </is>
      </c>
      <c r="G24" s="11">
        <f>COUNTIF('Suivi hebdomadaire'!$L$3:$L$12,F24)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30" customWidth="1" min="3" max="3"/>
    <col width="30" customWidth="1" min="4" max="4"/>
  </cols>
  <sheetData>
    <row r="1">
      <c r="A1" s="1" t="inlineStr">
        <is>
          <t>Mode d'emploi — Suivi des heures supplémentaires hebdomadaires</t>
        </is>
      </c>
    </row>
    <row r="3">
      <c r="A3" s="30" t="inlineStr">
        <is>
          <t>Feuille</t>
        </is>
      </c>
      <c r="B3" s="30" t="inlineStr">
        <is>
          <t>Rôle</t>
        </is>
      </c>
      <c r="C3" s="30" t="inlineStr"/>
      <c r="D3" s="30" t="inlineStr"/>
    </row>
    <row r="4">
      <c r="A4" s="5" t="inlineStr">
        <is>
          <t>Suivi hebdomadaire</t>
        </is>
      </c>
      <c r="B4" s="5" t="inlineStr">
        <is>
          <t>Saisie des heures travaillées par salarié et par semaine. Les heures contractuelles, le taux horaire, les majorations, les montants et les statuts sont calculés automatiquement.</t>
        </is>
      </c>
      <c r="C4" s="31" t="n"/>
      <c r="D4" s="32" t="n"/>
    </row>
    <row r="5">
      <c r="A5" s="12" t="inlineStr">
        <is>
          <t>Synthèse</t>
        </is>
      </c>
      <c r="B5" s="12" t="inlineStr">
        <is>
          <t>Tableau de bord RH : indicateurs clés (totaux, moyennes, taux), récapitulatif par salarié et par semaine, graphiques.</t>
        </is>
      </c>
      <c r="C5" s="31" t="n"/>
      <c r="D5" s="32" t="n"/>
    </row>
    <row r="6">
      <c r="A6" s="5" t="inlineStr">
        <is>
          <t>Paramètres</t>
        </is>
      </c>
      <c r="B6" s="5" t="inlineStr">
        <is>
          <t>Liste des salariés (ville, service, heures contractuelles, taux horaire, matricule) et constantes légales (seuil 35 h, majorations 25 % / 50 %).</t>
        </is>
      </c>
      <c r="C6" s="31" t="n"/>
      <c r="D6" s="32" t="n"/>
    </row>
    <row r="7">
      <c r="A7" s="12" t="inlineStr"/>
      <c r="B7" s="12" t="inlineStr"/>
      <c r="C7" s="12" t="inlineStr"/>
      <c r="D7" s="12" t="inlineStr"/>
    </row>
    <row r="8">
      <c r="A8" s="5" t="inlineStr">
        <is>
          <t>Colonnes de saisie</t>
        </is>
      </c>
      <c r="B8" s="5" t="inlineStr">
        <is>
          <t>Cellules jaune pâle : date de début de semaine (lundi), salarié (liste déroulante), heures travaillées, commentaire.</t>
        </is>
      </c>
      <c r="C8" s="31" t="n"/>
      <c r="D8" s="32" t="n"/>
    </row>
    <row r="9">
      <c r="A9" s="12" t="inlineStr">
        <is>
          <t>Calculs automatiques</t>
        </is>
      </c>
      <c r="B9" s="12" t="inlineStr">
        <is>
          <t>Numéro de semaine (WEEKNUM), heures supplémentaires au-delà du contrat, majoration 25 % jusqu'à 8 h puis 50 %, montant = heures x taux x (1 + majoration).</t>
        </is>
      </c>
      <c r="C9" s="31" t="n"/>
      <c r="D9" s="32" t="n"/>
    </row>
    <row r="10">
      <c r="A10" s="5" t="inlineStr">
        <is>
          <t>Statuts</t>
        </is>
      </c>
      <c r="B10" s="5" t="inlineStr">
        <is>
          <t>Aucune heure supplémentaire (vert), À valider (orange), À contrôler si plus de 5 heures supplémentaires (rouge clair).</t>
        </is>
      </c>
      <c r="C10" s="31" t="n"/>
      <c r="D10" s="32" t="n"/>
    </row>
    <row r="11">
      <c r="A11" s="12" t="inlineStr">
        <is>
          <t>Alertes</t>
        </is>
      </c>
      <c r="B11" s="12" t="inlineStr">
        <is>
          <t>Toute ligne dépassant 5 heures supplémentaires est surlignée en rouge dans la colonne « Heures supplémentaires ».</t>
        </is>
      </c>
      <c r="C11" s="31" t="n"/>
      <c r="D11" s="32" t="n"/>
    </row>
    <row r="12">
      <c r="A12" s="5" t="inlineStr">
        <is>
          <t>Rappel légal</t>
        </is>
      </c>
      <c r="B12" s="5" t="inlineStr">
        <is>
          <t>Validation des heures supplémentaires selon la convention collective et l'accord d'entreprise applicables.</t>
        </is>
      </c>
      <c r="C12" s="31" t="n"/>
      <c r="D12" s="32" t="n"/>
    </row>
  </sheetData>
  <mergeCells count="9">
    <mergeCell ref="A1:D1"/>
    <mergeCell ref="B4:D4"/>
    <mergeCell ref="B5:D5"/>
    <mergeCell ref="B6:D6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2026-07-30T13:19:16Z</dcterms:created>
  <dcterms:modified xmlns:dcterms="http://purl.org/dc/terms/" xmlns:xsi="http://www.w3.org/2001/XMLSchema-instance" xsi:type="dcterms:W3CDTF">2026-07-30T13:19:16Z</dcterms:modified>
</cp:coreProperties>
</file>