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actures fournisseurs" sheetId="1" state="visible" r:id="rId1"/>
    <sheet xmlns:r="http://schemas.openxmlformats.org/officeDocument/2006/relationships" name="Synthèse" sheetId="2" state="visible" r:id="rId2"/>
    <sheet xmlns:r="http://schemas.openxmlformats.org/officeDocument/2006/relationships" name="Référentiels"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0&quot; €&quot;"/>
    <numFmt numFmtId="166" formatCode="0.0"/>
  </numFmts>
  <fonts count="7">
    <font>
      <name val="Calibri"/>
      <family val="2"/>
      <color theme="1"/>
      <sz val="11"/>
      <scheme val="minor"/>
    </font>
    <font>
      <name val="Calibri"/>
      <b val="1"/>
      <color rgb="000E7A54"/>
      <sz val="16"/>
    </font>
    <font>
      <name val="Calibri"/>
      <b val="1"/>
      <color rgb="00FFFFFF"/>
      <sz val="11"/>
    </font>
    <font>
      <name val="Calibri"/>
      <b val="1"/>
      <color rgb="001F2937"/>
      <sz val="11"/>
    </font>
    <font>
      <name val="Calibri"/>
      <b val="1"/>
      <sz val="10"/>
    </font>
    <font>
      <name val="Calibri"/>
      <b val="1"/>
      <color rgb="00DC2626"/>
      <sz val="10"/>
    </font>
    <font>
      <name val="Calibri"/>
      <sz val="10"/>
    </font>
  </fonts>
  <fills count="8">
    <fill>
      <patternFill/>
    </fill>
    <fill>
      <patternFill patternType="gray125"/>
    </fill>
    <fill>
      <patternFill patternType="solid">
        <fgColor rgb="000E7A54"/>
      </patternFill>
    </fill>
    <fill>
      <patternFill patternType="solid">
        <fgColor rgb="00EAF7F1"/>
      </patternFill>
    </fill>
    <fill>
      <patternFill patternType="solid">
        <fgColor rgb="00FFFBEB"/>
      </patternFill>
    </fill>
    <fill>
      <patternFill patternType="solid">
        <fgColor rgb="00FFFFFF"/>
      </patternFill>
    </fill>
    <fill>
      <patternFill patternType="solid">
        <fgColor rgb="00F97316"/>
      </patternFill>
    </fill>
    <fill>
      <patternFill patternType="solid">
        <fgColor rgb="0012946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5">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0" fillId="3" borderId="1" applyAlignment="1" pivotButton="0" quotePrefix="0" xfId="0">
      <alignment horizontal="center" vertical="center"/>
    </xf>
    <xf numFmtId="0" fontId="0" fillId="4" borderId="1" applyAlignment="1" pivotButton="0" quotePrefix="0" xfId="0">
      <alignment horizontal="left" vertical="center" wrapText="1"/>
    </xf>
    <xf numFmtId="49" fontId="0" fillId="4" borderId="1" applyAlignment="1" pivotButton="0" quotePrefix="0" xfId="0">
      <alignment horizontal="center" vertical="center"/>
    </xf>
    <xf numFmtId="0" fontId="0" fillId="4" borderId="1" applyAlignment="1" pivotButton="0" quotePrefix="0" xfId="0">
      <alignment horizontal="center" vertical="center"/>
    </xf>
    <xf numFmtId="164" fontId="0" fillId="4" borderId="1" applyAlignment="1" pivotButton="0" quotePrefix="0" xfId="0">
      <alignment horizontal="center" vertical="center"/>
    </xf>
    <xf numFmtId="0" fontId="0" fillId="0" borderId="1" applyAlignment="1" pivotButton="0" quotePrefix="0" xfId="0">
      <alignment horizontal="center" vertical="center"/>
    </xf>
    <xf numFmtId="165" fontId="0" fillId="4" borderId="1" applyAlignment="1" pivotButton="0" quotePrefix="0" xfId="0">
      <alignment horizontal="center" vertical="center"/>
    </xf>
    <xf numFmtId="10" fontId="0" fillId="4" borderId="1" applyAlignment="1" pivotButton="0" quotePrefix="0" xfId="0">
      <alignment horizontal="center" vertical="center"/>
    </xf>
    <xf numFmtId="165" fontId="0" fillId="0" borderId="1" applyAlignment="1" pivotButton="0" quotePrefix="0" xfId="0">
      <alignment horizontal="center" vertical="center"/>
    </xf>
    <xf numFmtId="0" fontId="0" fillId="5" borderId="1" applyAlignment="1" pivotButton="0" quotePrefix="0" xfId="0">
      <alignment horizontal="center" vertical="center"/>
    </xf>
    <xf numFmtId="0" fontId="3" fillId="6" borderId="1" pivotButton="0" quotePrefix="0" xfId="0"/>
    <xf numFmtId="165" fontId="3" fillId="6" borderId="1" pivotButton="0" quotePrefix="0" xfId="0"/>
    <xf numFmtId="166" fontId="3" fillId="6" borderId="1" pivotButton="0" quotePrefix="0" xfId="0"/>
    <xf numFmtId="0" fontId="4" fillId="0" borderId="0" pivotButton="0" quotePrefix="0" xfId="0"/>
    <xf numFmtId="0" fontId="5" fillId="0" borderId="0" pivotButton="0" quotePrefix="0" xfId="0"/>
    <xf numFmtId="0" fontId="2" fillId="7" borderId="0" applyAlignment="1" pivotButton="0" quotePrefix="0" xfId="0">
      <alignment horizontal="center" vertical="center"/>
    </xf>
    <xf numFmtId="0" fontId="4" fillId="3" borderId="1" pivotButton="0" quotePrefix="0" xfId="0"/>
    <xf numFmtId="1" fontId="6" fillId="3" borderId="1" pivotButton="0" quotePrefix="0" xfId="0"/>
    <xf numFmtId="0" fontId="4" fillId="5" borderId="1" pivotButton="0" quotePrefix="0" xfId="0"/>
    <xf numFmtId="165" fontId="6" fillId="5" borderId="1" pivotButton="0" quotePrefix="0" xfId="0"/>
    <xf numFmtId="165" fontId="6" fillId="3" borderId="1" pivotButton="0" quotePrefix="0" xfId="0"/>
    <xf numFmtId="1" fontId="6" fillId="5" borderId="1" pivotButton="0" quotePrefix="0" xfId="0"/>
    <xf numFmtId="166" fontId="6" fillId="3" borderId="1" pivotButton="0" quotePrefix="0" xfId="0"/>
    <xf numFmtId="10" fontId="6" fillId="5" borderId="1" pivotButton="0" quotePrefix="0" xfId="0"/>
    <xf numFmtId="0" fontId="0" fillId="3" borderId="1" pivotButton="0" quotePrefix="0" xfId="0"/>
    <xf numFmtId="165" fontId="0" fillId="3" borderId="1" pivotButton="0" quotePrefix="0" xfId="0"/>
    <xf numFmtId="0" fontId="0" fillId="5" borderId="1" pivotButton="0" quotePrefix="0" xfId="0"/>
    <xf numFmtId="165" fontId="0" fillId="5" borderId="1" pivotButton="0" quotePrefix="0" xfId="0"/>
    <xf numFmtId="165" fontId="0" fillId="3" borderId="1" applyAlignment="1" pivotButton="0" quotePrefix="0" xfId="0">
      <alignment horizontal="center" vertical="center"/>
    </xf>
    <xf numFmtId="165" fontId="0" fillId="5" borderId="1" applyAlignment="1" pivotButton="0" quotePrefix="0" xfId="0">
      <alignment horizontal="center" vertical="center"/>
    </xf>
    <xf numFmtId="0" fontId="2" fillId="7" borderId="1" applyAlignment="1" pivotButton="0" quotePrefix="0" xfId="0">
      <alignment vertical="center" wrapText="1"/>
    </xf>
    <xf numFmtId="0" fontId="6" fillId="5" borderId="1" applyAlignment="1" pivotButton="0" quotePrefix="0" xfId="0">
      <alignment horizontal="left" vertical="center" wrapText="1"/>
    </xf>
  </cellXfs>
  <cellStyles count="1">
    <cellStyle name="Normal" xfId="0" builtinId="0" hidden="0"/>
  </cellStyles>
  <dxfs count="3">
    <dxf>
      <font>
        <name val="Calibri"/>
        <b val="1"/>
        <color rgb="00DC2626"/>
        <sz val="10"/>
      </font>
      <fill>
        <patternFill patternType="solid">
          <fgColor rgb="00FDECEC"/>
        </patternFill>
      </fill>
    </dxf>
    <dxf>
      <font>
        <b val="1"/>
        <color rgb="00FFFFFF"/>
      </font>
      <fill>
        <patternFill patternType="solid">
          <fgColor rgb="00DC2626"/>
        </patternFill>
      </fill>
    </dxf>
    <dxf>
      <font>
        <b val="1"/>
        <color rgb="00FFFFFF"/>
      </font>
      <fill>
        <patternFill patternType="solid">
          <fgColor rgb="0016A34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Montant TTC par mois</a:t>
            </a:r>
          </a:p>
        </rich>
      </tx>
    </title>
    <plotArea>
      <barChart>
        <barDir val="col"/>
        <grouping val="clustered"/>
        <ser>
          <idx val="0"/>
          <order val="0"/>
          <tx>
            <strRef>
              <f>'Synthèse'!D21</f>
            </strRef>
          </tx>
          <spPr>
            <a:solidFill xmlns:a="http://schemas.openxmlformats.org/drawingml/2006/main">
              <a:srgbClr val="0E7A54"/>
            </a:solidFill>
            <a:ln xmlns:a="http://schemas.openxmlformats.org/drawingml/2006/main">
              <a:prstDash val="solid"/>
            </a:ln>
          </spPr>
          <cat>
            <numRef>
              <f>'Synthèse'!$A$22:$A$27</f>
            </numRef>
          </cat>
          <val>
            <numRef>
              <f>'Synthèse'!$D$22:$D$27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Mois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TTC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statuts</a:t>
            </a:r>
          </a:p>
        </rich>
      </tx>
    </title>
    <plotArea>
      <pieChart>
        <varyColors val="1"/>
        <ser>
          <idx val="0"/>
          <order val="0"/>
          <tx>
            <strRef>
              <f>'Synthèse'!B14</f>
            </strRef>
          </tx>
          <spPr>
            <a:ln xmlns:a="http://schemas.openxmlformats.org/drawingml/2006/main">
              <a:prstDash val="solid"/>
            </a:ln>
          </spPr>
          <cat>
            <numRef>
              <f>'Synthèse'!$A$15:$A$17</f>
            </numRef>
          </cat>
          <val>
            <numRef>
              <f>'Synthèse'!$B$15:$B$17</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Cumul mensuel des dépenses TTC</a:t>
            </a:r>
          </a:p>
        </rich>
      </tx>
    </title>
    <plotArea>
      <lineChart>
        <grouping val="standard"/>
        <ser>
          <idx val="0"/>
          <order val="0"/>
          <tx>
            <strRef>
              <f>'Synthèse'!H21</f>
            </strRef>
          </tx>
          <spPr>
            <a:ln xmlns:a="http://schemas.openxmlformats.org/drawingml/2006/main" w="25000">
              <a:solidFill>
                <a:srgbClr val="F97316"/>
              </a:solidFill>
              <a:prstDash val="solid"/>
            </a:ln>
          </spPr>
          <marker>
            <symbol val="none"/>
            <spPr>
              <a:ln xmlns:a="http://schemas.openxmlformats.org/drawingml/2006/main">
                <a:prstDash val="solid"/>
              </a:ln>
            </spPr>
          </marker>
          <cat>
            <numRef>
              <f>'Synthèse'!$A$22:$A$27</f>
            </numRef>
          </cat>
          <val>
            <numRef>
              <f>'Synthèse'!$H$22:$H$27</f>
            </numRef>
          </val>
        </ser>
        <axId val="10"/>
        <axId val="100"/>
      </lineChart>
      <catAx>
        <axId val="10"/>
        <scaling>
          <orientation val="minMax"/>
        </scaling>
        <axPos val="l"/>
        <title>
          <tx>
            <rich>
              <a:bodyPr xmlns:a="http://schemas.openxmlformats.org/drawingml/2006/main"/>
              <a:p xmlns:a="http://schemas.openxmlformats.org/drawingml/2006/main">
                <a:pPr>
                  <a:defRPr/>
                </a:pPr>
                <a:r>
                  <a:t>Mois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Cumul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9</col>
      <colOff>0</colOff>
      <row>2</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9</col>
      <colOff>0</colOff>
      <row>20</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9</col>
      <colOff>0</colOff>
      <row>38</row>
      <rowOff>0</rowOff>
    </from>
    <ext cx="576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6"/>
  <sheetViews>
    <sheetView workbookViewId="0">
      <pane ySplit="3" topLeftCell="A4" activePane="bottomLeft" state="frozen"/>
      <selection pane="bottomLeft" activeCell="A1" sqref="A1"/>
    </sheetView>
  </sheetViews>
  <sheetFormatPr baseColWidth="8" defaultRowHeight="15"/>
  <cols>
    <col width="12" customWidth="1" min="1" max="1"/>
    <col width="18" customWidth="1" min="2" max="2"/>
    <col width="15" customWidth="1" min="3" max="3"/>
    <col width="12" customWidth="1" min="4" max="4"/>
    <col width="13" customWidth="1" min="5" max="5"/>
    <col width="13" customWidth="1" min="6" max="6"/>
    <col width="12" customWidth="1" min="7" max="7"/>
    <col width="14" customWidth="1" min="8" max="8"/>
    <col width="12" customWidth="1" min="9" max="9"/>
    <col width="8" customWidth="1" min="10" max="10"/>
    <col width="12" customWidth="1" min="11" max="11"/>
    <col width="12" customWidth="1" min="12" max="12"/>
    <col width="11" customWidth="1" min="13" max="13"/>
    <col width="13" customWidth="1" min="14" max="14"/>
    <col width="12" customWidth="1" min="15" max="15"/>
    <col width="15" customWidth="1" min="16" max="16"/>
    <col width="20" customWidth="1" min="17" max="17"/>
  </cols>
  <sheetData>
    <row r="1" ht="28" customHeight="1">
      <c r="A1" s="1" t="inlineStr">
        <is>
          <t>SUIVI DES FACTURES FOURNISSEURS 2026</t>
        </is>
      </c>
    </row>
    <row r="2"/>
    <row r="3">
      <c r="A3" s="2" t="inlineStr">
        <is>
          <t>N° facture</t>
        </is>
      </c>
      <c r="B3" s="2" t="inlineStr">
        <is>
          <t>Fournisseur</t>
        </is>
      </c>
      <c r="C3" s="2" t="inlineStr">
        <is>
          <t>SIRET</t>
        </is>
      </c>
      <c r="D3" s="2" t="inlineStr">
        <is>
          <t>Ville</t>
        </is>
      </c>
      <c r="E3" s="2" t="inlineStr">
        <is>
          <t>Date facture</t>
        </is>
      </c>
      <c r="F3" s="2" t="inlineStr">
        <is>
          <t>Date échéance</t>
        </is>
      </c>
      <c r="G3" s="2" t="inlineStr">
        <is>
          <t>Période</t>
        </is>
      </c>
      <c r="H3" s="2" t="inlineStr">
        <is>
          <t>Catégorie</t>
        </is>
      </c>
      <c r="I3" s="2" t="inlineStr">
        <is>
          <t>Montant HT</t>
        </is>
      </c>
      <c r="J3" s="2" t="inlineStr">
        <is>
          <t>TVA %</t>
        </is>
      </c>
      <c r="K3" s="2" t="inlineStr">
        <is>
          <t>Montant TVA</t>
        </is>
      </c>
      <c r="L3" s="2" t="inlineStr">
        <is>
          <t>Montant TTC</t>
        </is>
      </c>
      <c r="M3" s="2" t="inlineStr">
        <is>
          <t>Statut</t>
        </is>
      </c>
      <c r="N3" s="2" t="inlineStr">
        <is>
          <t>Date paiement</t>
        </is>
      </c>
      <c r="O3" s="2" t="inlineStr">
        <is>
          <t>Retard (jours)</t>
        </is>
      </c>
      <c r="P3" s="2" t="inlineStr">
        <is>
          <t>Moyen de paiement</t>
        </is>
      </c>
      <c r="Q3" s="2" t="inlineStr">
        <is>
          <t>Commentaire</t>
        </is>
      </c>
    </row>
    <row r="4">
      <c r="A4" s="3" t="inlineStr">
        <is>
          <t>FAC-2026-001</t>
        </is>
      </c>
      <c r="B4" s="4" t="inlineStr">
        <is>
          <t>Tech Solutions</t>
        </is>
      </c>
      <c r="C4" s="5" t="inlineStr">
        <is>
          <t>40483304800011</t>
        </is>
      </c>
      <c r="D4" s="6" t="inlineStr">
        <is>
          <t>Paris</t>
        </is>
      </c>
      <c r="E4" s="7" t="inlineStr">
        <is>
          <t>05/01/2026</t>
        </is>
      </c>
      <c r="F4" s="7" t="inlineStr">
        <is>
          <t>04/02/2026</t>
        </is>
      </c>
      <c r="G4" s="8">
        <f>IFERROR(TEXT(E4,"mmm yyyy"),"")</f>
        <v/>
      </c>
      <c r="H4" s="6" t="inlineStr">
        <is>
          <t>Informatique</t>
        </is>
      </c>
      <c r="I4" s="9" t="n">
        <v>1450</v>
      </c>
      <c r="J4" s="10" t="n">
        <v>0.2</v>
      </c>
      <c r="K4" s="11">
        <f>IFERROR(ROUND(I4*J4,2),0)</f>
        <v/>
      </c>
      <c r="L4" s="11">
        <f>IFERROR(I4+K4,0)</f>
        <v/>
      </c>
      <c r="M4" s="6" t="inlineStr">
        <is>
          <t>Payée</t>
        </is>
      </c>
      <c r="N4" s="7" t="inlineStr">
        <is>
          <t>30/01/2026</t>
        </is>
      </c>
      <c r="O4" s="8">
        <f>IFERROR(IF(M4="Payée",MAX(0,N4-F4),MAX(0,TODAY()-F4)),0)</f>
        <v/>
      </c>
      <c r="P4" s="6" t="inlineStr">
        <is>
          <t>Virement</t>
        </is>
      </c>
      <c r="Q4" s="4" t="inlineStr">
        <is>
          <t>Renouvellement licences</t>
        </is>
      </c>
    </row>
    <row r="5">
      <c r="A5" s="12" t="inlineStr">
        <is>
          <t>FAC-2026-002</t>
        </is>
      </c>
      <c r="B5" s="4" t="inlineStr">
        <is>
          <t>Clean Services</t>
        </is>
      </c>
      <c r="C5" s="5" t="inlineStr">
        <is>
          <t>52145879600023</t>
        </is>
      </c>
      <c r="D5" s="6" t="inlineStr">
        <is>
          <t>Lyon</t>
        </is>
      </c>
      <c r="E5" s="7" t="inlineStr">
        <is>
          <t>10/01/2026</t>
        </is>
      </c>
      <c r="F5" s="7" t="inlineStr">
        <is>
          <t>09/02/2026</t>
        </is>
      </c>
      <c r="G5" s="8">
        <f>IFERROR(TEXT(E5,"mmm yyyy"),"")</f>
        <v/>
      </c>
      <c r="H5" s="6" t="inlineStr">
        <is>
          <t>Nettoyage</t>
        </is>
      </c>
      <c r="I5" s="9" t="n">
        <v>620</v>
      </c>
      <c r="J5" s="10" t="n">
        <v>0.2</v>
      </c>
      <c r="K5" s="11">
        <f>IFERROR(ROUND(I5*J5,2),0)</f>
        <v/>
      </c>
      <c r="L5" s="11">
        <f>IFERROR(I5+K5,0)</f>
        <v/>
      </c>
      <c r="M5" s="6" t="inlineStr">
        <is>
          <t>À payer</t>
        </is>
      </c>
      <c r="N5" s="7" t="n"/>
      <c r="O5" s="8">
        <f>IFERROR(IF(M5="Payée",MAX(0,N5-F5),MAX(0,TODAY()-F5)),0)</f>
        <v/>
      </c>
      <c r="P5" s="6" t="inlineStr">
        <is>
          <t>Virement</t>
        </is>
      </c>
      <c r="Q5" s="4" t="inlineStr">
        <is>
          <t>Contrat mensuel</t>
        </is>
      </c>
    </row>
    <row r="6">
      <c r="A6" s="3" t="inlineStr">
        <is>
          <t>FAC-2026-003</t>
        </is>
      </c>
      <c r="B6" s="4" t="inlineStr">
        <is>
          <t>BureauPro</t>
        </is>
      </c>
      <c r="C6" s="5" t="inlineStr">
        <is>
          <t>38912765400045</t>
        </is>
      </c>
      <c r="D6" s="6" t="inlineStr">
        <is>
          <t>Marseille</t>
        </is>
      </c>
      <c r="E6" s="7" t="inlineStr">
        <is>
          <t>15/01/2026</t>
        </is>
      </c>
      <c r="F6" s="7" t="inlineStr">
        <is>
          <t>14/02/2026</t>
        </is>
      </c>
      <c r="G6" s="8">
        <f>IFERROR(TEXT(E6,"mmm yyyy"),"")</f>
        <v/>
      </c>
      <c r="H6" s="6" t="inlineStr">
        <is>
          <t>Fournitures</t>
        </is>
      </c>
      <c r="I6" s="9" t="n">
        <v>980</v>
      </c>
      <c r="J6" s="10" t="n">
        <v>0.2</v>
      </c>
      <c r="K6" s="11">
        <f>IFERROR(ROUND(I6*J6,2),0)</f>
        <v/>
      </c>
      <c r="L6" s="11">
        <f>IFERROR(I6+K6,0)</f>
        <v/>
      </c>
      <c r="M6" s="6" t="inlineStr">
        <is>
          <t>En retard</t>
        </is>
      </c>
      <c r="N6" s="7" t="n"/>
      <c r="O6" s="8">
        <f>IFERROR(IF(M6="Payée",MAX(0,N6-F6),MAX(0,TODAY()-F6)),0)</f>
        <v/>
      </c>
      <c r="P6" s="6" t="inlineStr">
        <is>
          <t>Chèque</t>
        </is>
      </c>
      <c r="Q6" s="4" t="inlineStr">
        <is>
          <t>Papeterie trimestrielle</t>
        </is>
      </c>
    </row>
    <row r="7">
      <c r="A7" s="12" t="inlineStr">
        <is>
          <t>FAC-2026-004</t>
        </is>
      </c>
      <c r="B7" s="4" t="inlineStr">
        <is>
          <t>LogiNord</t>
        </is>
      </c>
      <c r="C7" s="5" t="inlineStr">
        <is>
          <t>41287653200067</t>
        </is>
      </c>
      <c r="D7" s="6" t="inlineStr">
        <is>
          <t>Nantes</t>
        </is>
      </c>
      <c r="E7" s="7" t="inlineStr">
        <is>
          <t>20/01/2026</t>
        </is>
      </c>
      <c r="F7" s="7" t="inlineStr">
        <is>
          <t>19/02/2026</t>
        </is>
      </c>
      <c r="G7" s="8">
        <f>IFERROR(TEXT(E7,"mmm yyyy"),"")</f>
        <v/>
      </c>
      <c r="H7" s="6" t="inlineStr">
        <is>
          <t>Transport</t>
        </is>
      </c>
      <c r="I7" s="9" t="n">
        <v>1200</v>
      </c>
      <c r="J7" s="10" t="n">
        <v>0.1</v>
      </c>
      <c r="K7" s="11">
        <f>IFERROR(ROUND(I7*J7,2),0)</f>
        <v/>
      </c>
      <c r="L7" s="11">
        <f>IFERROR(I7+K7,0)</f>
        <v/>
      </c>
      <c r="M7" s="6" t="inlineStr">
        <is>
          <t>Payée</t>
        </is>
      </c>
      <c r="N7" s="7" t="inlineStr">
        <is>
          <t>15/02/2026</t>
        </is>
      </c>
      <c r="O7" s="8">
        <f>IFERROR(IF(M7="Payée",MAX(0,N7-F7),MAX(0,TODAY()-F7)),0)</f>
        <v/>
      </c>
      <c r="P7" s="6" t="inlineStr">
        <is>
          <t>Virement</t>
        </is>
      </c>
      <c r="Q7" s="4" t="inlineStr">
        <is>
          <t>Livraison marchandises</t>
        </is>
      </c>
    </row>
    <row r="8">
      <c r="A8" s="3" t="inlineStr">
        <is>
          <t>FAC-2026-005</t>
        </is>
      </c>
      <c r="B8" s="4" t="inlineStr">
        <is>
          <t>Alpha Bâtiment</t>
        </is>
      </c>
      <c r="C8" s="5" t="inlineStr">
        <is>
          <t>39056214700089</t>
        </is>
      </c>
      <c r="D8" s="6" t="inlineStr">
        <is>
          <t>Toulouse</t>
        </is>
      </c>
      <c r="E8" s="7" t="inlineStr">
        <is>
          <t>25/01/2026</t>
        </is>
      </c>
      <c r="F8" s="7" t="inlineStr">
        <is>
          <t>24/02/2026</t>
        </is>
      </c>
      <c r="G8" s="8">
        <f>IFERROR(TEXT(E8,"mmm yyyy"),"")</f>
        <v/>
      </c>
      <c r="H8" s="6" t="inlineStr">
        <is>
          <t>Prestations</t>
        </is>
      </c>
      <c r="I8" s="9" t="n">
        <v>2300</v>
      </c>
      <c r="J8" s="10" t="n">
        <v>0.2</v>
      </c>
      <c r="K8" s="11">
        <f>IFERROR(ROUND(I8*J8,2),0)</f>
        <v/>
      </c>
      <c r="L8" s="11">
        <f>IFERROR(I8+K8,0)</f>
        <v/>
      </c>
      <c r="M8" s="6" t="inlineStr">
        <is>
          <t>À payer</t>
        </is>
      </c>
      <c r="N8" s="7" t="n"/>
      <c r="O8" s="8">
        <f>IFERROR(IF(M8="Payée",MAX(0,N8-F8),MAX(0,TODAY()-F8)),0)</f>
        <v/>
      </c>
      <c r="P8" s="6" t="inlineStr">
        <is>
          <t>Virement</t>
        </is>
      </c>
      <c r="Q8" s="4" t="inlineStr">
        <is>
          <t>Travaux entretien</t>
        </is>
      </c>
    </row>
    <row r="9">
      <c r="A9" s="12" t="inlineStr">
        <is>
          <t>FAC-2026-006</t>
        </is>
      </c>
      <c r="B9" s="4" t="inlineStr">
        <is>
          <t>Maintenance Express</t>
        </is>
      </c>
      <c r="C9" s="5" t="inlineStr">
        <is>
          <t>44523698700012</t>
        </is>
      </c>
      <c r="D9" s="6" t="inlineStr">
        <is>
          <t>Bordeaux</t>
        </is>
      </c>
      <c r="E9" s="7" t="inlineStr">
        <is>
          <t>02/02/2026</t>
        </is>
      </c>
      <c r="F9" s="7" t="inlineStr">
        <is>
          <t>04/03/2026</t>
        </is>
      </c>
      <c r="G9" s="8">
        <f>IFERROR(TEXT(E9,"mmm yyyy"),"")</f>
        <v/>
      </c>
      <c r="H9" s="6" t="inlineStr">
        <is>
          <t>Maintenance</t>
        </is>
      </c>
      <c r="I9" s="9" t="n">
        <v>750</v>
      </c>
      <c r="J9" s="10" t="n">
        <v>0.2</v>
      </c>
      <c r="K9" s="11">
        <f>IFERROR(ROUND(I9*J9,2),0)</f>
        <v/>
      </c>
      <c r="L9" s="11">
        <f>IFERROR(I9+K9,0)</f>
        <v/>
      </c>
      <c r="M9" s="6" t="inlineStr">
        <is>
          <t>Payée</t>
        </is>
      </c>
      <c r="N9" s="7" t="inlineStr">
        <is>
          <t>28/02/2026</t>
        </is>
      </c>
      <c r="O9" s="8">
        <f>IFERROR(IF(M9="Payée",MAX(0,N9-F9),MAX(0,TODAY()-F9)),0)</f>
        <v/>
      </c>
      <c r="P9" s="6" t="inlineStr">
        <is>
          <t>Chèque</t>
        </is>
      </c>
      <c r="Q9" s="4" t="inlineStr">
        <is>
          <t>Révision climatisation</t>
        </is>
      </c>
    </row>
    <row r="10">
      <c r="A10" s="3" t="inlineStr">
        <is>
          <t>FAC-2026-007</t>
        </is>
      </c>
      <c r="B10" s="4" t="inlineStr">
        <is>
          <t>Tech Solutions</t>
        </is>
      </c>
      <c r="C10" s="5" t="inlineStr">
        <is>
          <t>40483304800011</t>
        </is>
      </c>
      <c r="D10" s="6" t="inlineStr">
        <is>
          <t>Lille</t>
        </is>
      </c>
      <c r="E10" s="7" t="inlineStr">
        <is>
          <t>08/02/2026</t>
        </is>
      </c>
      <c r="F10" s="7" t="inlineStr">
        <is>
          <t>10/03/2026</t>
        </is>
      </c>
      <c r="G10" s="8">
        <f>IFERROR(TEXT(E10,"mmm yyyy"),"")</f>
        <v/>
      </c>
      <c r="H10" s="6" t="inlineStr">
        <is>
          <t>Informatique</t>
        </is>
      </c>
      <c r="I10" s="9" t="n">
        <v>1600</v>
      </c>
      <c r="J10" s="10" t="n">
        <v>0.2</v>
      </c>
      <c r="K10" s="11">
        <f>IFERROR(ROUND(I10*J10,2),0)</f>
        <v/>
      </c>
      <c r="L10" s="11">
        <f>IFERROR(I10+K10,0)</f>
        <v/>
      </c>
      <c r="M10" s="6" t="inlineStr">
        <is>
          <t>En retard</t>
        </is>
      </c>
      <c r="N10" s="7" t="n"/>
      <c r="O10" s="8">
        <f>IFERROR(IF(M10="Payée",MAX(0,N10-F10),MAX(0,TODAY()-F10)),0)</f>
        <v/>
      </c>
      <c r="P10" s="6" t="inlineStr">
        <is>
          <t>Carte bancaire</t>
        </is>
      </c>
      <c r="Q10" s="4" t="inlineStr">
        <is>
          <t>Matériel réseau</t>
        </is>
      </c>
    </row>
    <row r="11">
      <c r="A11" s="12" t="inlineStr">
        <is>
          <t>FAC-2026-008</t>
        </is>
      </c>
      <c r="B11" s="4" t="inlineStr">
        <is>
          <t>Clean Services</t>
        </is>
      </c>
      <c r="C11" s="5" t="inlineStr">
        <is>
          <t>52145879600023</t>
        </is>
      </c>
      <c r="D11" s="6" t="inlineStr">
        <is>
          <t>Strasbourg</t>
        </is>
      </c>
      <c r="E11" s="7" t="inlineStr">
        <is>
          <t>12/02/2026</t>
        </is>
      </c>
      <c r="F11" s="7" t="inlineStr">
        <is>
          <t>14/03/2026</t>
        </is>
      </c>
      <c r="G11" s="8">
        <f>IFERROR(TEXT(E11,"mmm yyyy"),"")</f>
        <v/>
      </c>
      <c r="H11" s="6" t="inlineStr">
        <is>
          <t>Nettoyage</t>
        </is>
      </c>
      <c r="I11" s="9" t="n">
        <v>540</v>
      </c>
      <c r="J11" s="10" t="n">
        <v>0.2</v>
      </c>
      <c r="K11" s="11">
        <f>IFERROR(ROUND(I11*J11,2),0)</f>
        <v/>
      </c>
      <c r="L11" s="11">
        <f>IFERROR(I11+K11,0)</f>
        <v/>
      </c>
      <c r="M11" s="6" t="inlineStr">
        <is>
          <t>À payer</t>
        </is>
      </c>
      <c r="N11" s="7" t="n"/>
      <c r="O11" s="8">
        <f>IFERROR(IF(M11="Payée",MAX(0,N11-F11),MAX(0,TODAY()-F11)),0)</f>
        <v/>
      </c>
      <c r="P11" s="6" t="inlineStr">
        <is>
          <t>Prélèvement</t>
        </is>
      </c>
      <c r="Q11" s="4" t="inlineStr">
        <is>
          <t>Contrat mensuel</t>
        </is>
      </c>
    </row>
    <row r="12">
      <c r="A12" s="3" t="inlineStr">
        <is>
          <t>FAC-2026-009</t>
        </is>
      </c>
      <c r="B12" s="4" t="inlineStr">
        <is>
          <t>BureauPro</t>
        </is>
      </c>
      <c r="C12" s="5" t="inlineStr">
        <is>
          <t>38912765400045</t>
        </is>
      </c>
      <c r="D12" s="6" t="inlineStr">
        <is>
          <t>Nice</t>
        </is>
      </c>
      <c r="E12" s="7" t="inlineStr">
        <is>
          <t>18/02/2026</t>
        </is>
      </c>
      <c r="F12" s="7" t="inlineStr">
        <is>
          <t>20/03/2026</t>
        </is>
      </c>
      <c r="G12" s="8">
        <f>IFERROR(TEXT(E12,"mmm yyyy"),"")</f>
        <v/>
      </c>
      <c r="H12" s="6" t="inlineStr">
        <is>
          <t>Fournitures</t>
        </is>
      </c>
      <c r="I12" s="9" t="n">
        <v>890</v>
      </c>
      <c r="J12" s="10" t="n">
        <v>0.2</v>
      </c>
      <c r="K12" s="11">
        <f>IFERROR(ROUND(I12*J12,2),0)</f>
        <v/>
      </c>
      <c r="L12" s="11">
        <f>IFERROR(I12+K12,0)</f>
        <v/>
      </c>
      <c r="M12" s="6" t="inlineStr">
        <is>
          <t>Payée</t>
        </is>
      </c>
      <c r="N12" s="7" t="inlineStr">
        <is>
          <t>15/03/2026</t>
        </is>
      </c>
      <c r="O12" s="8">
        <f>IFERROR(IF(M12="Payée",MAX(0,N12-F12),MAX(0,TODAY()-F12)),0)</f>
        <v/>
      </c>
      <c r="P12" s="6" t="inlineStr">
        <is>
          <t>Prélèvement</t>
        </is>
      </c>
      <c r="Q12" s="4" t="inlineStr">
        <is>
          <t>Consommables bureau</t>
        </is>
      </c>
    </row>
    <row r="13">
      <c r="A13" s="12" t="inlineStr">
        <is>
          <t>FAC-2026-010</t>
        </is>
      </c>
      <c r="B13" s="4" t="inlineStr">
        <is>
          <t>LogiNord</t>
        </is>
      </c>
      <c r="C13" s="5" t="inlineStr">
        <is>
          <t>41287653200067</t>
        </is>
      </c>
      <c r="D13" s="6" t="inlineStr">
        <is>
          <t>Rennes</t>
        </is>
      </c>
      <c r="E13" s="7" t="inlineStr">
        <is>
          <t>22/02/2026</t>
        </is>
      </c>
      <c r="F13" s="7" t="inlineStr">
        <is>
          <t>24/03/2026</t>
        </is>
      </c>
      <c r="G13" s="8">
        <f>IFERROR(TEXT(E13,"mmm yyyy"),"")</f>
        <v/>
      </c>
      <c r="H13" s="6" t="inlineStr">
        <is>
          <t>Transport</t>
        </is>
      </c>
      <c r="I13" s="9" t="n">
        <v>1100</v>
      </c>
      <c r="J13" s="10" t="n">
        <v>0.1</v>
      </c>
      <c r="K13" s="11">
        <f>IFERROR(ROUND(I13*J13,2),0)</f>
        <v/>
      </c>
      <c r="L13" s="11">
        <f>IFERROR(I13+K13,0)</f>
        <v/>
      </c>
      <c r="M13" s="6" t="inlineStr">
        <is>
          <t>À payer</t>
        </is>
      </c>
      <c r="N13" s="7" t="n"/>
      <c r="O13" s="8">
        <f>IFERROR(IF(M13="Payée",MAX(0,N13-F13),MAX(0,TODAY()-F13)),0)</f>
        <v/>
      </c>
      <c r="P13" s="6" t="inlineStr">
        <is>
          <t>Virement</t>
        </is>
      </c>
      <c r="Q13" s="4" t="inlineStr">
        <is>
          <t>Transport express</t>
        </is>
      </c>
    </row>
    <row r="14">
      <c r="A14" s="13" t="inlineStr">
        <is>
          <t>TOTAL / MOYENNE</t>
        </is>
      </c>
      <c r="B14" s="13" t="n"/>
      <c r="C14" s="13" t="n"/>
      <c r="D14" s="13" t="n"/>
      <c r="E14" s="13" t="n"/>
      <c r="F14" s="13" t="n"/>
      <c r="G14" s="13" t="n"/>
      <c r="H14" s="13" t="n"/>
      <c r="I14" s="14">
        <f>IFERROR(SUM(I4:I13),0)</f>
        <v/>
      </c>
      <c r="J14" s="13" t="n"/>
      <c r="K14" s="14">
        <f>IFERROR(SUM(K4:K13),0)</f>
        <v/>
      </c>
      <c r="L14" s="14">
        <f>IFERROR(SUM(L4:L13),0)</f>
        <v/>
      </c>
      <c r="M14" s="13" t="n"/>
      <c r="N14" s="13" t="n"/>
      <c r="O14" s="15">
        <f>IFERROR(AVERAGE(O4:O13),0)</f>
        <v/>
      </c>
      <c r="P14" s="13" t="n"/>
      <c r="Q14" s="13" t="n"/>
    </row>
    <row r="15"/>
    <row r="16">
      <c r="A16" s="16" t="inlineStr">
        <is>
          <t>Nombre de factures en retard :</t>
        </is>
      </c>
      <c r="C16" s="17">
        <f>COUNTIF(M4:M13,"En retard")</f>
        <v/>
      </c>
    </row>
  </sheetData>
  <mergeCells count="1">
    <mergeCell ref="A1:Q1"/>
  </mergeCells>
  <conditionalFormatting sqref="A4:Q13">
    <cfRule type="expression" priority="1" dxfId="0" stopIfTrue="0">
      <formula>$O4&gt;0</formula>
    </cfRule>
  </conditionalFormatting>
  <conditionalFormatting sqref="M4:M13">
    <cfRule type="expression" priority="2" dxfId="1">
      <formula>$M4="En retard"</formula>
    </cfRule>
    <cfRule type="expression" priority="3" dxfId="2">
      <formula>$M4="Payée"</formula>
    </cfRule>
  </conditionalFormatting>
  <dataValidations count="5">
    <dataValidation sqref="M4:M50" showErrorMessage="1" showInputMessage="1" allowBlank="1" type="list">
      <formula1>"À payer,Payée,En retard"</formula1>
    </dataValidation>
    <dataValidation sqref="P4:P50" showErrorMessage="1" showInputMessage="1" allowBlank="1" type="list">
      <formula1>'Référentiels'!$D$2:$D$5</formula1>
    </dataValidation>
    <dataValidation sqref="D4:D50" showErrorMessage="1" showInputMessage="1" allowBlank="1" type="list">
      <formula1>'Référentiels'!$E$2:$E$11</formula1>
    </dataValidation>
    <dataValidation sqref="B4:B50" showErrorMessage="1" showInputMessage="1" allowBlank="1" type="list">
      <formula1>'Référentiels'!$A$2:$A$7</formula1>
    </dataValidation>
    <dataValidation sqref="H4:H50" showErrorMessage="1" showInputMessage="1" allowBlank="1" type="list">
      <formula1>'Référentiels'!$B$2:$B$7</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cols>
    <col width="30" customWidth="1" min="1" max="1"/>
    <col width="16" customWidth="1" min="2" max="2"/>
    <col width="16" customWidth="1" min="3" max="3"/>
    <col width="16" customWidth="1" min="4" max="4"/>
    <col width="16" customWidth="1" min="5" max="5"/>
    <col width="16" customWidth="1" min="6" max="6"/>
    <col width="16" customWidth="1" min="7" max="7"/>
    <col width="16" customWidth="1" min="8" max="8"/>
  </cols>
  <sheetData>
    <row r="1" ht="26" customHeight="1">
      <c r="A1" s="1" t="inlineStr">
        <is>
          <t>SYNTHÈSE - PILOTAGE FACTURES FOURNISSEURS</t>
        </is>
      </c>
    </row>
    <row r="2"/>
    <row r="3">
      <c r="A3" s="18" t="inlineStr">
        <is>
          <t>INDICATEURS CLÉS</t>
        </is>
      </c>
    </row>
    <row r="4">
      <c r="A4" s="19" t="inlineStr">
        <is>
          <t>Nombre total de factures</t>
        </is>
      </c>
      <c r="B4" s="20">
        <f>IFERROR(COUNTA('Factures fournisseurs'!$A$4:$A$13),0)</f>
        <v/>
      </c>
    </row>
    <row r="5">
      <c r="A5" s="21" t="inlineStr">
        <is>
          <t>Total HT</t>
        </is>
      </c>
      <c r="B5" s="22">
        <f>IFERROR(SUM('Factures fournisseurs'!$I$4:$I$13),0)</f>
        <v/>
      </c>
    </row>
    <row r="6">
      <c r="A6" s="19" t="inlineStr">
        <is>
          <t>Total TTC</t>
        </is>
      </c>
      <c r="B6" s="23">
        <f>IFERROR(SUM('Factures fournisseurs'!$L$4:$L$13),0)</f>
        <v/>
      </c>
    </row>
    <row r="7">
      <c r="A7" s="21" t="inlineStr">
        <is>
          <t>Montant payé</t>
        </is>
      </c>
      <c r="B7" s="22">
        <f>IFERROR(SUMIF('Factures fournisseurs'!$M$4:$M$13,"Payée",'Factures fournisseurs'!$L$4:$L$13),0)</f>
        <v/>
      </c>
    </row>
    <row r="8">
      <c r="A8" s="19" t="inlineStr">
        <is>
          <t>Montant restant à payer</t>
        </is>
      </c>
      <c r="B8" s="23">
        <f>IFERROR(B6-B7,0)</f>
        <v/>
      </c>
    </row>
    <row r="9">
      <c r="A9" s="21" t="inlineStr">
        <is>
          <t>Nombre de factures en retard</t>
        </is>
      </c>
      <c r="B9" s="24">
        <f>IFERROR(COUNTIF('Factures fournisseurs'!$M$4:$M$13,"En retard"),0)</f>
        <v/>
      </c>
    </row>
    <row r="10">
      <c r="A10" s="19" t="inlineStr">
        <is>
          <t>Délai moyen de paiement (jours)</t>
        </is>
      </c>
      <c r="B10" s="25">
        <f>IFERROR(AVERAGE('Factures fournisseurs'!$O$4:$O$13),0)</f>
        <v/>
      </c>
    </row>
    <row r="11">
      <c r="A11" s="21" t="inlineStr">
        <is>
          <t>Taux de factures payées</t>
        </is>
      </c>
      <c r="B11" s="26">
        <f>IFERROR(COUNTIF('Factures fournisseurs'!$M$4:$M$13,"Payée")/COUNTA('Factures fournisseurs'!$A$4:$A$13),0)</f>
        <v/>
      </c>
    </row>
    <row r="12"/>
    <row r="13">
      <c r="A13" s="18" t="inlineStr">
        <is>
          <t>RÉPARTITION PAR STATUT</t>
        </is>
      </c>
    </row>
    <row r="14">
      <c r="A14" s="2" t="inlineStr">
        <is>
          <t>Statut</t>
        </is>
      </c>
      <c r="B14" s="2" t="inlineStr">
        <is>
          <t>Nombre</t>
        </is>
      </c>
      <c r="C14" s="2" t="inlineStr">
        <is>
          <t>Montant TTC</t>
        </is>
      </c>
    </row>
    <row r="15">
      <c r="A15" s="27" t="inlineStr">
        <is>
          <t>À payer</t>
        </is>
      </c>
      <c r="B15" s="27">
        <f>IFERROR(COUNTIF('Factures fournisseurs'!$M$4:$M$13,"À payer"),0)</f>
        <v/>
      </c>
      <c r="C15" s="28">
        <f>IFERROR(SUMIF('Factures fournisseurs'!$M$4:$M$13,"À payer",'Factures fournisseurs'!$L$4:$L$13),0)</f>
        <v/>
      </c>
    </row>
    <row r="16">
      <c r="A16" s="29" t="inlineStr">
        <is>
          <t>Payée</t>
        </is>
      </c>
      <c r="B16" s="29">
        <f>IFERROR(COUNTIF('Factures fournisseurs'!$M$4:$M$13,"Payée"),0)</f>
        <v/>
      </c>
      <c r="C16" s="30">
        <f>IFERROR(SUMIF('Factures fournisseurs'!$M$4:$M$13,"Payée",'Factures fournisseurs'!$L$4:$L$13),0)</f>
        <v/>
      </c>
    </row>
    <row r="17">
      <c r="A17" s="27" t="inlineStr">
        <is>
          <t>En retard</t>
        </is>
      </c>
      <c r="B17" s="27">
        <f>IFERROR(COUNTIF('Factures fournisseurs'!$M$4:$M$13,"En retard"),0)</f>
        <v/>
      </c>
      <c r="C17" s="28">
        <f>IFERROR(SUMIF('Factures fournisseurs'!$M$4:$M$13,"En retard",'Factures fournisseurs'!$L$4:$L$13),0)</f>
        <v/>
      </c>
    </row>
    <row r="18">
      <c r="A18" s="13" t="inlineStr">
        <is>
          <t>Total</t>
        </is>
      </c>
      <c r="B18" s="13">
        <f>SUM(B15:B17)</f>
        <v/>
      </c>
      <c r="C18" s="14">
        <f>SUM(C15:C17)</f>
        <v/>
      </c>
    </row>
    <row r="19"/>
    <row r="20">
      <c r="A20" s="18" t="inlineStr">
        <is>
          <t>SUIVI MENSUEL</t>
        </is>
      </c>
    </row>
    <row r="21">
      <c r="A21" s="2" t="inlineStr">
        <is>
          <t>Mois</t>
        </is>
      </c>
      <c r="B21" s="2" t="inlineStr">
        <is>
          <t>Nb factures</t>
        </is>
      </c>
      <c r="C21" s="2" t="inlineStr">
        <is>
          <t>Total HT</t>
        </is>
      </c>
      <c r="D21" s="2" t="inlineStr">
        <is>
          <t>Total TTC</t>
        </is>
      </c>
      <c r="E21" s="2" t="inlineStr">
        <is>
          <t>Payé</t>
        </is>
      </c>
      <c r="F21" s="2" t="inlineStr">
        <is>
          <t>À payer</t>
        </is>
      </c>
      <c r="G21" s="2" t="inlineStr">
        <is>
          <t>En retard</t>
        </is>
      </c>
      <c r="H21" s="2" t="inlineStr">
        <is>
          <t>Cumul TTC</t>
        </is>
      </c>
    </row>
    <row r="22">
      <c r="A22" s="3" t="inlineStr">
        <is>
          <t>Janvier 2026</t>
        </is>
      </c>
      <c r="B22" s="3">
        <f>IFERROR(COUNTIFS('Factures fournisseurs'!$E$4:$E$13,"&gt;="&amp;DATE(2026,1,1),'Factures fournisseurs'!$E$4:$E$13,"&lt;"&amp;DATE(2026,2,1)),0)</f>
        <v/>
      </c>
      <c r="C22" s="31">
        <f>IFERROR(SUMIFS('Factures fournisseurs'!$I$4:$I$13,'Factures fournisseurs'!$E$4:$E$13,"&gt;="&amp;DATE(2026,1,1),'Factures fournisseurs'!$E$4:$E$13,"&lt;"&amp;DATE(2026,2,1)),0)</f>
        <v/>
      </c>
      <c r="D22" s="31">
        <f>IFERROR(SUMIFS('Factures fournisseurs'!$L$4:$L$13,'Factures fournisseurs'!$E$4:$E$13,"&gt;="&amp;DATE(2026,1,1),'Factures fournisseurs'!$E$4:$E$13,"&lt;"&amp;DATE(2026,2,1)),0)</f>
        <v/>
      </c>
      <c r="E22" s="31">
        <f>IFERROR(SUMIFS('Factures fournisseurs'!$L$4:$L$13,'Factures fournisseurs'!$E$4:$E$13,"&gt;="&amp;DATE(2026,1,1),'Factures fournisseurs'!$E$4:$E$13,"&lt;"&amp;DATE(2026,2,1),'Factures fournisseurs'!$M$4:$M$13,"Payée"),0)</f>
        <v/>
      </c>
      <c r="F22" s="31">
        <f>IFERROR(SUMIFS('Factures fournisseurs'!$L$4:$L$13,'Factures fournisseurs'!$E$4:$E$13,"&gt;="&amp;DATE(2026,1,1),'Factures fournisseurs'!$E$4:$E$13,"&lt;"&amp;DATE(2026,2,1),'Factures fournisseurs'!$M$4:$M$13,"À payer"),0)</f>
        <v/>
      </c>
      <c r="G22" s="31">
        <f>IFERROR(SUMIFS('Factures fournisseurs'!$L$4:$L$13,'Factures fournisseurs'!$E$4:$E$13,"&gt;="&amp;DATE(2026,1,1),'Factures fournisseurs'!$E$4:$E$13,"&lt;"&amp;DATE(2026,2,1),'Factures fournisseurs'!$M$4:$M$13,"En retard"),0)</f>
        <v/>
      </c>
      <c r="H22" s="31">
        <f>D22</f>
        <v/>
      </c>
    </row>
    <row r="23">
      <c r="A23" s="12" t="inlineStr">
        <is>
          <t>Février 2026</t>
        </is>
      </c>
      <c r="B23" s="12">
        <f>IFERROR(COUNTIFS('Factures fournisseurs'!$E$4:$E$13,"&gt;="&amp;DATE(2026,2,1),'Factures fournisseurs'!$E$4:$E$13,"&lt;"&amp;DATE(2026,3,1)),0)</f>
        <v/>
      </c>
      <c r="C23" s="32">
        <f>IFERROR(SUMIFS('Factures fournisseurs'!$I$4:$I$13,'Factures fournisseurs'!$E$4:$E$13,"&gt;="&amp;DATE(2026,2,1),'Factures fournisseurs'!$E$4:$E$13,"&lt;"&amp;DATE(2026,3,1)),0)</f>
        <v/>
      </c>
      <c r="D23" s="32">
        <f>IFERROR(SUMIFS('Factures fournisseurs'!$L$4:$L$13,'Factures fournisseurs'!$E$4:$E$13,"&gt;="&amp;DATE(2026,2,1),'Factures fournisseurs'!$E$4:$E$13,"&lt;"&amp;DATE(2026,3,1)),0)</f>
        <v/>
      </c>
      <c r="E23" s="32">
        <f>IFERROR(SUMIFS('Factures fournisseurs'!$L$4:$L$13,'Factures fournisseurs'!$E$4:$E$13,"&gt;="&amp;DATE(2026,2,1),'Factures fournisseurs'!$E$4:$E$13,"&lt;"&amp;DATE(2026,3,1),'Factures fournisseurs'!$M$4:$M$13,"Payée"),0)</f>
        <v/>
      </c>
      <c r="F23" s="32">
        <f>IFERROR(SUMIFS('Factures fournisseurs'!$L$4:$L$13,'Factures fournisseurs'!$E$4:$E$13,"&gt;="&amp;DATE(2026,2,1),'Factures fournisseurs'!$E$4:$E$13,"&lt;"&amp;DATE(2026,3,1),'Factures fournisseurs'!$M$4:$M$13,"À payer"),0)</f>
        <v/>
      </c>
      <c r="G23" s="32">
        <f>IFERROR(SUMIFS('Factures fournisseurs'!$L$4:$L$13,'Factures fournisseurs'!$E$4:$E$13,"&gt;="&amp;DATE(2026,2,1),'Factures fournisseurs'!$E$4:$E$13,"&lt;"&amp;DATE(2026,3,1),'Factures fournisseurs'!$M$4:$M$13,"En retard"),0)</f>
        <v/>
      </c>
      <c r="H23" s="32">
        <f>H22+D23</f>
        <v/>
      </c>
    </row>
    <row r="24">
      <c r="A24" s="3" t="inlineStr">
        <is>
          <t>Mars 2026</t>
        </is>
      </c>
      <c r="B24" s="3">
        <f>IFERROR(COUNTIFS('Factures fournisseurs'!$E$4:$E$13,"&gt;="&amp;DATE(2026,3,1),'Factures fournisseurs'!$E$4:$E$13,"&lt;"&amp;DATE(2026,4,1)),0)</f>
        <v/>
      </c>
      <c r="C24" s="31">
        <f>IFERROR(SUMIFS('Factures fournisseurs'!$I$4:$I$13,'Factures fournisseurs'!$E$4:$E$13,"&gt;="&amp;DATE(2026,3,1),'Factures fournisseurs'!$E$4:$E$13,"&lt;"&amp;DATE(2026,4,1)),0)</f>
        <v/>
      </c>
      <c r="D24" s="31">
        <f>IFERROR(SUMIFS('Factures fournisseurs'!$L$4:$L$13,'Factures fournisseurs'!$E$4:$E$13,"&gt;="&amp;DATE(2026,3,1),'Factures fournisseurs'!$E$4:$E$13,"&lt;"&amp;DATE(2026,4,1)),0)</f>
        <v/>
      </c>
      <c r="E24" s="31">
        <f>IFERROR(SUMIFS('Factures fournisseurs'!$L$4:$L$13,'Factures fournisseurs'!$E$4:$E$13,"&gt;="&amp;DATE(2026,3,1),'Factures fournisseurs'!$E$4:$E$13,"&lt;"&amp;DATE(2026,4,1),'Factures fournisseurs'!$M$4:$M$13,"Payée"),0)</f>
        <v/>
      </c>
      <c r="F24" s="31">
        <f>IFERROR(SUMIFS('Factures fournisseurs'!$L$4:$L$13,'Factures fournisseurs'!$E$4:$E$13,"&gt;="&amp;DATE(2026,3,1),'Factures fournisseurs'!$E$4:$E$13,"&lt;"&amp;DATE(2026,4,1),'Factures fournisseurs'!$M$4:$M$13,"À payer"),0)</f>
        <v/>
      </c>
      <c r="G24" s="31">
        <f>IFERROR(SUMIFS('Factures fournisseurs'!$L$4:$L$13,'Factures fournisseurs'!$E$4:$E$13,"&gt;="&amp;DATE(2026,3,1),'Factures fournisseurs'!$E$4:$E$13,"&lt;"&amp;DATE(2026,4,1),'Factures fournisseurs'!$M$4:$M$13,"En retard"),0)</f>
        <v/>
      </c>
      <c r="H24" s="31">
        <f>H23+D24</f>
        <v/>
      </c>
    </row>
    <row r="25">
      <c r="A25" s="12" t="inlineStr">
        <is>
          <t>Avril 2026</t>
        </is>
      </c>
      <c r="B25" s="12">
        <f>IFERROR(COUNTIFS('Factures fournisseurs'!$E$4:$E$13,"&gt;="&amp;DATE(2026,4,1),'Factures fournisseurs'!$E$4:$E$13,"&lt;"&amp;DATE(2026,5,1)),0)</f>
        <v/>
      </c>
      <c r="C25" s="32">
        <f>IFERROR(SUMIFS('Factures fournisseurs'!$I$4:$I$13,'Factures fournisseurs'!$E$4:$E$13,"&gt;="&amp;DATE(2026,4,1),'Factures fournisseurs'!$E$4:$E$13,"&lt;"&amp;DATE(2026,5,1)),0)</f>
        <v/>
      </c>
      <c r="D25" s="32">
        <f>IFERROR(SUMIFS('Factures fournisseurs'!$L$4:$L$13,'Factures fournisseurs'!$E$4:$E$13,"&gt;="&amp;DATE(2026,4,1),'Factures fournisseurs'!$E$4:$E$13,"&lt;"&amp;DATE(2026,5,1)),0)</f>
        <v/>
      </c>
      <c r="E25" s="32">
        <f>IFERROR(SUMIFS('Factures fournisseurs'!$L$4:$L$13,'Factures fournisseurs'!$E$4:$E$13,"&gt;="&amp;DATE(2026,4,1),'Factures fournisseurs'!$E$4:$E$13,"&lt;"&amp;DATE(2026,5,1),'Factures fournisseurs'!$M$4:$M$13,"Payée"),0)</f>
        <v/>
      </c>
      <c r="F25" s="32">
        <f>IFERROR(SUMIFS('Factures fournisseurs'!$L$4:$L$13,'Factures fournisseurs'!$E$4:$E$13,"&gt;="&amp;DATE(2026,4,1),'Factures fournisseurs'!$E$4:$E$13,"&lt;"&amp;DATE(2026,5,1),'Factures fournisseurs'!$M$4:$M$13,"À payer"),0)</f>
        <v/>
      </c>
      <c r="G25" s="32">
        <f>IFERROR(SUMIFS('Factures fournisseurs'!$L$4:$L$13,'Factures fournisseurs'!$E$4:$E$13,"&gt;="&amp;DATE(2026,4,1),'Factures fournisseurs'!$E$4:$E$13,"&lt;"&amp;DATE(2026,5,1),'Factures fournisseurs'!$M$4:$M$13,"En retard"),0)</f>
        <v/>
      </c>
      <c r="H25" s="32">
        <f>H24+D25</f>
        <v/>
      </c>
    </row>
    <row r="26">
      <c r="A26" s="3" t="inlineStr">
        <is>
          <t>Mai 2026</t>
        </is>
      </c>
      <c r="B26" s="3">
        <f>IFERROR(COUNTIFS('Factures fournisseurs'!$E$4:$E$13,"&gt;="&amp;DATE(2026,5,1),'Factures fournisseurs'!$E$4:$E$13,"&lt;"&amp;DATE(2026,6,1)),0)</f>
        <v/>
      </c>
      <c r="C26" s="31">
        <f>IFERROR(SUMIFS('Factures fournisseurs'!$I$4:$I$13,'Factures fournisseurs'!$E$4:$E$13,"&gt;="&amp;DATE(2026,5,1),'Factures fournisseurs'!$E$4:$E$13,"&lt;"&amp;DATE(2026,6,1)),0)</f>
        <v/>
      </c>
      <c r="D26" s="31">
        <f>IFERROR(SUMIFS('Factures fournisseurs'!$L$4:$L$13,'Factures fournisseurs'!$E$4:$E$13,"&gt;="&amp;DATE(2026,5,1),'Factures fournisseurs'!$E$4:$E$13,"&lt;"&amp;DATE(2026,6,1)),0)</f>
        <v/>
      </c>
      <c r="E26" s="31">
        <f>IFERROR(SUMIFS('Factures fournisseurs'!$L$4:$L$13,'Factures fournisseurs'!$E$4:$E$13,"&gt;="&amp;DATE(2026,5,1),'Factures fournisseurs'!$E$4:$E$13,"&lt;"&amp;DATE(2026,6,1),'Factures fournisseurs'!$M$4:$M$13,"Payée"),0)</f>
        <v/>
      </c>
      <c r="F26" s="31">
        <f>IFERROR(SUMIFS('Factures fournisseurs'!$L$4:$L$13,'Factures fournisseurs'!$E$4:$E$13,"&gt;="&amp;DATE(2026,5,1),'Factures fournisseurs'!$E$4:$E$13,"&lt;"&amp;DATE(2026,6,1),'Factures fournisseurs'!$M$4:$M$13,"À payer"),0)</f>
        <v/>
      </c>
      <c r="G26" s="31">
        <f>IFERROR(SUMIFS('Factures fournisseurs'!$L$4:$L$13,'Factures fournisseurs'!$E$4:$E$13,"&gt;="&amp;DATE(2026,5,1),'Factures fournisseurs'!$E$4:$E$13,"&lt;"&amp;DATE(2026,6,1),'Factures fournisseurs'!$M$4:$M$13,"En retard"),0)</f>
        <v/>
      </c>
      <c r="H26" s="31">
        <f>H25+D26</f>
        <v/>
      </c>
    </row>
    <row r="27">
      <c r="A27" s="12" t="inlineStr">
        <is>
          <t>Juin 2026</t>
        </is>
      </c>
      <c r="B27" s="12">
        <f>IFERROR(COUNTIFS('Factures fournisseurs'!$E$4:$E$13,"&gt;="&amp;DATE(2026,6,1),'Factures fournisseurs'!$E$4:$E$13,"&lt;"&amp;DATE(2026,7,1)),0)</f>
        <v/>
      </c>
      <c r="C27" s="32">
        <f>IFERROR(SUMIFS('Factures fournisseurs'!$I$4:$I$13,'Factures fournisseurs'!$E$4:$E$13,"&gt;="&amp;DATE(2026,6,1),'Factures fournisseurs'!$E$4:$E$13,"&lt;"&amp;DATE(2026,7,1)),0)</f>
        <v/>
      </c>
      <c r="D27" s="32">
        <f>IFERROR(SUMIFS('Factures fournisseurs'!$L$4:$L$13,'Factures fournisseurs'!$E$4:$E$13,"&gt;="&amp;DATE(2026,6,1),'Factures fournisseurs'!$E$4:$E$13,"&lt;"&amp;DATE(2026,7,1)),0)</f>
        <v/>
      </c>
      <c r="E27" s="32">
        <f>IFERROR(SUMIFS('Factures fournisseurs'!$L$4:$L$13,'Factures fournisseurs'!$E$4:$E$13,"&gt;="&amp;DATE(2026,6,1),'Factures fournisseurs'!$E$4:$E$13,"&lt;"&amp;DATE(2026,7,1),'Factures fournisseurs'!$M$4:$M$13,"Payée"),0)</f>
        <v/>
      </c>
      <c r="F27" s="32">
        <f>IFERROR(SUMIFS('Factures fournisseurs'!$L$4:$L$13,'Factures fournisseurs'!$E$4:$E$13,"&gt;="&amp;DATE(2026,6,1),'Factures fournisseurs'!$E$4:$E$13,"&lt;"&amp;DATE(2026,7,1),'Factures fournisseurs'!$M$4:$M$13,"À payer"),0)</f>
        <v/>
      </c>
      <c r="G27" s="32">
        <f>IFERROR(SUMIFS('Factures fournisseurs'!$L$4:$L$13,'Factures fournisseurs'!$E$4:$E$13,"&gt;="&amp;DATE(2026,6,1),'Factures fournisseurs'!$E$4:$E$13,"&lt;"&amp;DATE(2026,7,1),'Factures fournisseurs'!$M$4:$M$13,"En retard"),0)</f>
        <v/>
      </c>
      <c r="H27" s="32">
        <f>H26+D27</f>
        <v/>
      </c>
    </row>
  </sheetData>
  <mergeCells count="4">
    <mergeCell ref="A1:H1"/>
    <mergeCell ref="A3:B3"/>
    <mergeCell ref="A13:C13"/>
    <mergeCell ref="A20:H20"/>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20" customWidth="1" min="5" max="5"/>
  </cols>
  <sheetData>
    <row r="1" ht="26" customHeight="1">
      <c r="A1" s="1" t="inlineStr">
        <is>
          <t>LISTES DE RÉFÉRENCE (VALIDATION DE DONNÉES)</t>
        </is>
      </c>
    </row>
    <row r="2">
      <c r="A2" s="2" t="inlineStr">
        <is>
          <t>Fournisseurs</t>
        </is>
      </c>
      <c r="B2" s="2" t="inlineStr">
        <is>
          <t>Catégories</t>
        </is>
      </c>
      <c r="C2" s="2" t="inlineStr">
        <is>
          <t>Statuts</t>
        </is>
      </c>
      <c r="D2" s="2" t="inlineStr">
        <is>
          <t>Moyens de paiement</t>
        </is>
      </c>
      <c r="E2" s="2" t="inlineStr">
        <is>
          <t>Villes</t>
        </is>
      </c>
    </row>
    <row r="3">
      <c r="A3" s="3" t="inlineStr">
        <is>
          <t>Alpha Bâtiment</t>
        </is>
      </c>
      <c r="B3" s="3" t="inlineStr">
        <is>
          <t>Fournitures</t>
        </is>
      </c>
      <c r="C3" s="3" t="inlineStr">
        <is>
          <t>À payer</t>
        </is>
      </c>
      <c r="D3" s="3" t="inlineStr">
        <is>
          <t>Virement</t>
        </is>
      </c>
      <c r="E3" s="3" t="inlineStr">
        <is>
          <t>Paris</t>
        </is>
      </c>
    </row>
    <row r="4">
      <c r="A4" s="12" t="inlineStr">
        <is>
          <t>BureauPro</t>
        </is>
      </c>
      <c r="B4" s="12" t="inlineStr">
        <is>
          <t>Prestations</t>
        </is>
      </c>
      <c r="C4" s="12" t="inlineStr">
        <is>
          <t>Payée</t>
        </is>
      </c>
      <c r="D4" s="12" t="inlineStr">
        <is>
          <t>Prélèvement</t>
        </is>
      </c>
      <c r="E4" s="12" t="inlineStr">
        <is>
          <t>Lyon</t>
        </is>
      </c>
    </row>
    <row r="5">
      <c r="A5" s="3" t="inlineStr">
        <is>
          <t>Clean Services</t>
        </is>
      </c>
      <c r="B5" s="3" t="inlineStr">
        <is>
          <t>Maintenance</t>
        </is>
      </c>
      <c r="C5" s="3" t="inlineStr">
        <is>
          <t>En retard</t>
        </is>
      </c>
      <c r="D5" s="3" t="inlineStr">
        <is>
          <t>Carte bancaire</t>
        </is>
      </c>
      <c r="E5" s="3" t="inlineStr">
        <is>
          <t>Marseille</t>
        </is>
      </c>
    </row>
    <row r="6">
      <c r="A6" s="12" t="inlineStr">
        <is>
          <t>LogiNord</t>
        </is>
      </c>
      <c r="B6" s="12" t="inlineStr">
        <is>
          <t>Informatique</t>
        </is>
      </c>
      <c r="D6" s="12" t="inlineStr">
        <is>
          <t>Chèque</t>
        </is>
      </c>
      <c r="E6" s="12" t="inlineStr">
        <is>
          <t>Toulouse</t>
        </is>
      </c>
    </row>
    <row r="7">
      <c r="A7" s="3" t="inlineStr">
        <is>
          <t>Tech Solutions</t>
        </is>
      </c>
      <c r="B7" s="3" t="inlineStr">
        <is>
          <t>Nettoyage</t>
        </is>
      </c>
      <c r="E7" s="3" t="inlineStr">
        <is>
          <t>Bordeaux</t>
        </is>
      </c>
    </row>
    <row r="8">
      <c r="A8" s="12" t="inlineStr">
        <is>
          <t>Maintenance Express</t>
        </is>
      </c>
      <c r="B8" s="12" t="inlineStr">
        <is>
          <t>Transport</t>
        </is>
      </c>
      <c r="E8" s="12" t="inlineStr">
        <is>
          <t>Lille</t>
        </is>
      </c>
    </row>
    <row r="9">
      <c r="E9" s="3" t="inlineStr">
        <is>
          <t>Nantes</t>
        </is>
      </c>
    </row>
    <row r="10">
      <c r="E10" s="12" t="inlineStr">
        <is>
          <t>Strasbourg</t>
        </is>
      </c>
    </row>
    <row r="11">
      <c r="E11" s="3" t="inlineStr">
        <is>
          <t>Nice</t>
        </is>
      </c>
    </row>
    <row r="12">
      <c r="E12" s="12" t="inlineStr">
        <is>
          <t>Rennes</t>
        </is>
      </c>
    </row>
  </sheetData>
  <mergeCells count="1">
    <mergeCell ref="A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34" customWidth="1" min="1" max="1"/>
    <col width="90" customWidth="1" min="2" max="2"/>
  </cols>
  <sheetData>
    <row r="1" ht="26" customHeight="1">
      <c r="A1" s="1" t="inlineStr">
        <is>
          <t>MODE D'EMPLOI - SUIVI DES FACTURES FOURNISSEURS</t>
        </is>
      </c>
    </row>
    <row r="2"/>
    <row r="3" ht="48" customHeight="1">
      <c r="A3" s="33" t="inlineStr">
        <is>
          <t>1. Saisie d'une facture</t>
        </is>
      </c>
      <c r="B3" s="34" t="inlineStr">
        <is>
          <t>Dans l'onglet 'Factures fournisseurs', ajoutez une nouvelle ligne sous les données existantes. Renseignez le N° de facture, le fournisseur (liste déroulante), le SIRET, la ville, les dates de facture et d'échéance, la catégorie, le montant HT et le taux de TVA. Les colonnes Montant TVA, Montant TTC, Période et Retard se calculent automatiquement.</t>
        </is>
      </c>
    </row>
    <row r="4" ht="48" customHeight="1">
      <c r="A4" s="33" t="inlineStr">
        <is>
          <t>2. Signification des statuts</t>
        </is>
      </c>
      <c r="B4" s="34" t="inlineStr">
        <is>
          <t>'À payer' : facture non encore réglée et dans les délais. 'Payée' : facture réglée, indiquer la date de paiement et le moyen de paiement. 'En retard' : facture dont l'échéance est dépassée sans paiement enregistré.</t>
        </is>
      </c>
    </row>
    <row r="5" ht="48" customHeight="1">
      <c r="A5" s="33" t="inlineStr">
        <is>
          <t>3. Colonne Retard (jours)</t>
        </is>
      </c>
      <c r="B5" s="34" t="inlineStr">
        <is>
          <t>Calculée automatiquement : si la facture est payée, elle compare la date de paiement à la date d'échéance. Sinon, elle compare la date du jour à l'échéance. Toute valeur supérieure à 0 est mise en évidence en rouge.</t>
        </is>
      </c>
    </row>
    <row r="6" ht="48" customHeight="1">
      <c r="A6" s="33" t="inlineStr">
        <is>
          <t>4. Formats à respecter</t>
        </is>
      </c>
      <c r="B6" s="34" t="inlineStr">
        <is>
          <t>Les dates doivent être saisies au format JJ/MM/AAAA (ex : 15/03/2026). Les montants s'affichent automatiquement en euros avec le format 1 234,56 €. Ne modifiez pas les formules des colonnes calculées (fond blanc).</t>
        </is>
      </c>
    </row>
    <row r="7" ht="48" customHeight="1">
      <c r="A7" s="33" t="inlineStr">
        <is>
          <t>5. Cellules de saisie</t>
        </is>
      </c>
      <c r="B7" s="34" t="inlineStr">
        <is>
          <t>Les cellules à fond jaune pâle (#FFFBEB) sont destinées à la saisie manuelle. Les autres cellules contiennent des formules et ne doivent pas être modifiées manuellement.</t>
        </is>
      </c>
    </row>
    <row r="8" ht="48" customHeight="1">
      <c r="A8" s="33" t="inlineStr">
        <is>
          <t>6. Onglet Synthèse</t>
        </is>
      </c>
      <c r="B8" s="34" t="inlineStr">
        <is>
          <t>Cet onglet calcule automatiquement les indicateurs clés (totaux, montants payés, retards, délai moyen) ainsi qu'un suivi mensuel avec graphiques. Il se met à jour automatiquement dès qu'une facture est ajoutée.</t>
        </is>
      </c>
    </row>
    <row r="9" ht="48" customHeight="1">
      <c r="A9" s="33" t="inlineStr">
        <is>
          <t>7. Onglet Référentiels</t>
        </is>
      </c>
      <c r="B9" s="34" t="inlineStr">
        <is>
          <t>Contient les listes utilisées pour les menus déroulants (fournisseurs, catégories, statuts, moyens de paiement, villes). Vous pouvez y ajouter de nouvelles valeurs si nécessaire.</t>
        </is>
      </c>
    </row>
    <row r="10" ht="48" customHeight="1">
      <c r="A10" s="33" t="inlineStr">
        <is>
          <t>8. Conseils de mise à jour mensuelle</t>
        </is>
      </c>
      <c r="B10" s="34" t="inlineStr">
        <is>
          <t>En début de mois, vérifiez les factures en statut 'À payer' dont l'échéance approche, mettez à jour le statut des factures réglées et contrôlez le nombre de factures en retard dans l'onglet Synthèse.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2026-07-08T12:59:20Z</dcterms:created>
  <dcterms:modified xmlns:dcterms="http://purl.org/dc/terms/" xmlns:xsi="http://www.w3.org/2001/XMLSchema-instance" xsi:type="dcterms:W3CDTF">2026-07-08T12:59:20Z</dcterms:modified>
</cp:coreProperties>
</file>