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 Tantièmes" sheetId="1" state="visible" r:id="rId1"/>
    <sheet xmlns:r="http://schemas.openxmlformats.org/officeDocument/2006/relationships" name="Répartition des Charges" sheetId="2" state="visible" r:id="rId2"/>
    <sheet xmlns:r="http://schemas.openxmlformats.org/officeDocument/2006/relationships" name="Synthèse copropriété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&quot; €&quot;"/>
  </numFmts>
  <fonts count="5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b val="1"/>
      <color rgb="001F2937"/>
      <sz val="11"/>
    </font>
    <font>
      <b val="1"/>
      <color rgb="000E7A54"/>
      <sz val="10"/>
    </font>
  </fonts>
  <fills count="7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FFFBEB"/>
      </patternFill>
    </fill>
    <fill>
      <patternFill patternType="solid">
        <fgColor rgb="00EAF7F1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4" fontId="0" fillId="3" borderId="1" applyAlignment="1" pivotButton="0" quotePrefix="0" xfId="0">
      <alignment horizontal="center" vertical="center" wrapText="1"/>
    </xf>
    <xf numFmtId="10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0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4" fontId="3" fillId="5" borderId="1" applyAlignment="1" pivotButton="0" quotePrefix="0" xfId="0">
      <alignment horizontal="center" vertical="center" wrapText="1"/>
    </xf>
    <xf numFmtId="1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4" fillId="4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DE2E1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92400E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Charges par lot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 copropriété'!C15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'Synthèse copropriété'!$A$16:$A$25</f>
            </numRef>
          </cat>
          <val>
            <numRef>
              <f>'Synthèse copropriété'!$C$16:$C$25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charges par poste</a:t>
            </a:r>
          </a:p>
        </rich>
      </tx>
    </title>
    <plotArea>
      <pieChart>
        <varyColors val="1"/>
        <ser>
          <idx val="0"/>
          <order val="0"/>
          <tx>
            <strRef>
              <f>'Synthèse copropriété'!B29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 copropriété'!$A$30:$A$35</f>
            </numRef>
          </cat>
          <val>
            <numRef>
              <f>'Synthèse copropriété'!$B$30:$B$35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des appels de fonds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 copropriété'!B39</f>
            </strRef>
          </tx>
          <spPr>
            <a:ln xmlns:a="http://schemas.openxmlformats.org/drawingml/2006/main" w="20000">
              <a:solidFill>
                <a:srgbClr val="F9731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 copropriété'!$A$40:$A$47</f>
            </numRef>
          </cat>
          <val>
            <numRef>
              <f>'Synthèse copropriété'!$B$40:$B$47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13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57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8" customWidth="1" min="3" max="3"/>
    <col width="13" customWidth="1" min="4" max="4"/>
    <col width="16" customWidth="1" min="5" max="5"/>
    <col width="15" customWidth="1" min="6" max="6"/>
    <col width="15" customWidth="1" min="7" max="7"/>
    <col width="18" customWidth="1" min="8" max="8"/>
    <col width="12" customWidth="1" min="9" max="9"/>
    <col width="18" customWidth="1" min="10" max="10"/>
    <col width="18" customWidth="1" min="11" max="11"/>
    <col width="14" customWidth="1" min="12" max="12"/>
    <col width="12" customWidth="1" min="13" max="13"/>
    <col width="16" customWidth="1" min="14" max="14"/>
    <col width="20" customWidth="1" min="15" max="15"/>
  </cols>
  <sheetData>
    <row r="1">
      <c r="A1" s="1" t="inlineStr">
        <is>
          <t>TABLEAU DE CALCUL DES TANTIÈMES - COPROPRIÉTÉ</t>
        </is>
      </c>
    </row>
    <row r="3">
      <c r="A3" s="2" t="inlineStr">
        <is>
          <t>Lot</t>
        </is>
      </c>
      <c r="B3" s="2" t="inlineStr">
        <is>
          <t>Bâtiment / Escalier</t>
        </is>
      </c>
      <c r="C3" s="2" t="inlineStr">
        <is>
          <t>Propriétaire</t>
        </is>
      </c>
      <c r="D3" s="2" t="inlineStr">
        <is>
          <t>Type de lot</t>
        </is>
      </c>
      <c r="E3" s="2" t="inlineStr">
        <is>
          <t>Surface privative (m²)</t>
        </is>
      </c>
      <c r="F3" s="2" t="inlineStr">
        <is>
          <t>Coefficient de pondération</t>
        </is>
      </c>
      <c r="G3" s="2" t="inlineStr">
        <is>
          <t>Tantièmes attribués</t>
        </is>
      </c>
      <c r="H3" s="2" t="inlineStr">
        <is>
          <t>Tantièmes totaux immeuble</t>
        </is>
      </c>
      <c r="I3" s="2" t="inlineStr">
        <is>
          <t>Quote-part (%)</t>
        </is>
      </c>
      <c r="J3" s="2" t="inlineStr">
        <is>
          <t>Charges annuelles totales (€)</t>
        </is>
      </c>
      <c r="K3" s="2" t="inlineStr">
        <is>
          <t>Montant charges du lot (€)</t>
        </is>
      </c>
      <c r="L3" s="2" t="inlineStr">
        <is>
          <t>Montant payé (€)</t>
        </is>
      </c>
      <c r="M3" s="2" t="inlineStr">
        <is>
          <t>Statut</t>
        </is>
      </c>
      <c r="N3" s="2" t="inlineStr">
        <is>
          <t>Dernier appel de fonds</t>
        </is>
      </c>
      <c r="O3" s="2" t="inlineStr">
        <is>
          <t>Commentaires</t>
        </is>
      </c>
    </row>
    <row r="4">
      <c r="A4" s="3" t="inlineStr">
        <is>
          <t>LOT-01</t>
        </is>
      </c>
      <c r="B4" s="4" t="inlineStr">
        <is>
          <t>Bât A - Esc 1</t>
        </is>
      </c>
      <c r="C4" s="4" t="inlineStr">
        <is>
          <t>Camille Martin</t>
        </is>
      </c>
      <c r="D4" s="4" t="inlineStr">
        <is>
          <t>Appartement</t>
        </is>
      </c>
      <c r="E4" s="5" t="n">
        <v>62</v>
      </c>
      <c r="F4" s="5" t="n">
        <v>1.1</v>
      </c>
      <c r="G4" s="3">
        <f>E4*F4</f>
        <v/>
      </c>
      <c r="H4" s="3">
        <f>SUM($G$4:$G$13)</f>
        <v/>
      </c>
      <c r="I4" s="6">
        <f>IFERROR(G4/H4,0)</f>
        <v/>
      </c>
      <c r="J4" s="7" t="n">
        <v>600</v>
      </c>
      <c r="K4" s="8">
        <f>I4*J4</f>
        <v/>
      </c>
      <c r="L4" s="7" t="n">
        <v>0</v>
      </c>
      <c r="M4" s="3">
        <f>IF(L4&gt;=K4,"À jour",IF(L4=0,"En attente","Impayé"))</f>
        <v/>
      </c>
      <c r="N4" s="9" t="inlineStr">
        <is>
          <t>15/01/2026</t>
        </is>
      </c>
      <c r="O4" s="4" t="inlineStr">
        <is>
          <t>RAS</t>
        </is>
      </c>
    </row>
    <row r="5">
      <c r="A5" s="10" t="inlineStr">
        <is>
          <t>LOT-02</t>
        </is>
      </c>
      <c r="B5" s="11" t="inlineStr">
        <is>
          <t>Bât A - Esc 1</t>
        </is>
      </c>
      <c r="C5" s="11" t="inlineStr">
        <is>
          <t>Julien Bernard</t>
        </is>
      </c>
      <c r="D5" s="11" t="inlineStr">
        <is>
          <t>Parking</t>
        </is>
      </c>
      <c r="E5" s="5" t="n">
        <v>12</v>
      </c>
      <c r="F5" s="5" t="n">
        <v>0.5</v>
      </c>
      <c r="G5" s="10">
        <f>E5*F5</f>
        <v/>
      </c>
      <c r="H5" s="10">
        <f>SUM($G$4:$G$13)</f>
        <v/>
      </c>
      <c r="I5" s="12">
        <f>IFERROR(G5/H5,0)</f>
        <v/>
      </c>
      <c r="J5" s="7" t="n">
        <v>700</v>
      </c>
      <c r="K5" s="13">
        <f>I5*J5</f>
        <v/>
      </c>
      <c r="L5" s="7" t="n">
        <v>490</v>
      </c>
      <c r="M5" s="10">
        <f>IF(L5&gt;=K5,"À jour",IF(L5=0,"En attente","Impayé"))</f>
        <v/>
      </c>
      <c r="N5" s="14" t="inlineStr">
        <is>
          <t>15/01/2026</t>
        </is>
      </c>
      <c r="O5" s="11" t="inlineStr">
        <is>
          <t>Place extérieure</t>
        </is>
      </c>
    </row>
    <row r="6">
      <c r="A6" s="3" t="inlineStr">
        <is>
          <t>LOT-03</t>
        </is>
      </c>
      <c r="B6" s="4" t="inlineStr">
        <is>
          <t>Bât B - Esc 2</t>
        </is>
      </c>
      <c r="C6" s="4" t="inlineStr">
        <is>
          <t>Chloé Dubois</t>
        </is>
      </c>
      <c r="D6" s="4" t="inlineStr">
        <is>
          <t>Appartement</t>
        </is>
      </c>
      <c r="E6" s="5" t="n">
        <v>78</v>
      </c>
      <c r="F6" s="5" t="n">
        <v>1.2</v>
      </c>
      <c r="G6" s="3">
        <f>E6*F6</f>
        <v/>
      </c>
      <c r="H6" s="3">
        <f>SUM($G$4:$G$13)</f>
        <v/>
      </c>
      <c r="I6" s="6">
        <f>IFERROR(G6/H6,0)</f>
        <v/>
      </c>
      <c r="J6" s="7" t="n">
        <v>300</v>
      </c>
      <c r="K6" s="8">
        <f>I6*J6</f>
        <v/>
      </c>
      <c r="L6" s="7" t="n">
        <v>210</v>
      </c>
      <c r="M6" s="3">
        <f>IF(L6&gt;=K6,"À jour",IF(L6=0,"En attente","Impayé"))</f>
        <v/>
      </c>
      <c r="N6" s="9" t="inlineStr">
        <is>
          <t>15/04/2026</t>
        </is>
      </c>
      <c r="O6" s="4" t="inlineStr">
        <is>
          <t>Dernier étage</t>
        </is>
      </c>
    </row>
    <row r="7">
      <c r="A7" s="10" t="inlineStr">
        <is>
          <t>LOT-04</t>
        </is>
      </c>
      <c r="B7" s="11" t="inlineStr">
        <is>
          <t>Bât B - Esc 2</t>
        </is>
      </c>
      <c r="C7" s="11" t="inlineStr">
        <is>
          <t>Thomas Petit</t>
        </is>
      </c>
      <c r="D7" s="11" t="inlineStr">
        <is>
          <t>Cave</t>
        </is>
      </c>
      <c r="E7" s="5" t="n">
        <v>15</v>
      </c>
      <c r="F7" s="5" t="n">
        <v>0.6</v>
      </c>
      <c r="G7" s="10">
        <f>E7*F7</f>
        <v/>
      </c>
      <c r="H7" s="10">
        <f>SUM($G$4:$G$13)</f>
        <v/>
      </c>
      <c r="I7" s="12">
        <f>IFERROR(G7/H7,0)</f>
        <v/>
      </c>
      <c r="J7" s="7" t="n">
        <v>0</v>
      </c>
      <c r="K7" s="13">
        <f>I7*J7</f>
        <v/>
      </c>
      <c r="L7" s="7" t="n">
        <v>0</v>
      </c>
      <c r="M7" s="10">
        <f>IF(L7&gt;=K7,"À jour",IF(L7=0,"En attente","Impayé"))</f>
        <v/>
      </c>
      <c r="N7" s="14" t="inlineStr">
        <is>
          <t>15/04/2026</t>
        </is>
      </c>
      <c r="O7" s="11" t="inlineStr">
        <is>
          <t>Sous-sol</t>
        </is>
      </c>
    </row>
    <row r="8">
      <c r="A8" s="3" t="inlineStr">
        <is>
          <t>LOT-05</t>
        </is>
      </c>
      <c r="B8" s="4" t="inlineStr">
        <is>
          <t>Bât C - Esc 3</t>
        </is>
      </c>
      <c r="C8" s="4" t="inlineStr">
        <is>
          <t>Léa Robert</t>
        </is>
      </c>
      <c r="D8" s="4" t="inlineStr">
        <is>
          <t>Local</t>
        </is>
      </c>
      <c r="E8" s="5" t="n">
        <v>40</v>
      </c>
      <c r="F8" s="5" t="n">
        <v>0.9</v>
      </c>
      <c r="G8" s="3">
        <f>E8*F8</f>
        <v/>
      </c>
      <c r="H8" s="3">
        <f>SUM($G$4:$G$13)</f>
        <v/>
      </c>
      <c r="I8" s="6">
        <f>IFERROR(G8/H8,0)</f>
        <v/>
      </c>
      <c r="J8" s="7" t="n">
        <v>1500</v>
      </c>
      <c r="K8" s="8">
        <f>I8*J8</f>
        <v/>
      </c>
      <c r="L8" s="7" t="n">
        <v>1050</v>
      </c>
      <c r="M8" s="3">
        <f>IF(L8&gt;=K8,"À jour",IF(L8=0,"En attente","Impayé"))</f>
        <v/>
      </c>
      <c r="N8" s="9" t="inlineStr">
        <is>
          <t>15/04/2026</t>
        </is>
      </c>
      <c r="O8" s="4" t="inlineStr">
        <is>
          <t>Local commercial</t>
        </is>
      </c>
    </row>
    <row r="9">
      <c r="A9" s="10" t="inlineStr">
        <is>
          <t>LOT-06</t>
        </is>
      </c>
      <c r="B9" s="11" t="inlineStr">
        <is>
          <t>Bât C - Esc 3</t>
        </is>
      </c>
      <c r="C9" s="11" t="inlineStr">
        <is>
          <t>Nicolas Moreau</t>
        </is>
      </c>
      <c r="D9" s="11" t="inlineStr">
        <is>
          <t>Appartement</t>
        </is>
      </c>
      <c r="E9" s="5" t="n">
        <v>95</v>
      </c>
      <c r="F9" s="5" t="n">
        <v>1.35</v>
      </c>
      <c r="G9" s="10">
        <f>E9*F9</f>
        <v/>
      </c>
      <c r="H9" s="10">
        <f>SUM($G$4:$G$13)</f>
        <v/>
      </c>
      <c r="I9" s="12">
        <f>IFERROR(G9/H9,0)</f>
        <v/>
      </c>
      <c r="J9" s="7" t="n">
        <v>3200</v>
      </c>
      <c r="K9" s="13">
        <f>I9*J9</f>
        <v/>
      </c>
      <c r="L9" s="7" t="n">
        <v>2240</v>
      </c>
      <c r="M9" s="10">
        <f>IF(L9&gt;=K9,"À jour",IF(L9=0,"En attente","Impayé"))</f>
        <v/>
      </c>
      <c r="N9" s="14" t="inlineStr">
        <is>
          <t>15/07/2026</t>
        </is>
      </c>
      <c r="O9" s="11" t="inlineStr">
        <is>
          <t>Vue jardin</t>
        </is>
      </c>
    </row>
    <row r="10">
      <c r="A10" s="3" t="inlineStr">
        <is>
          <t>LOT-07</t>
        </is>
      </c>
      <c r="B10" s="4" t="inlineStr">
        <is>
          <t>Bât A - Esc 1</t>
        </is>
      </c>
      <c r="C10" s="4" t="inlineStr">
        <is>
          <t>Manon Laurent</t>
        </is>
      </c>
      <c r="D10" s="4" t="inlineStr">
        <is>
          <t>Parking</t>
        </is>
      </c>
      <c r="E10" s="5" t="n">
        <v>14</v>
      </c>
      <c r="F10" s="5" t="n">
        <v>0.55</v>
      </c>
      <c r="G10" s="3">
        <f>E10*F10</f>
        <v/>
      </c>
      <c r="H10" s="3">
        <f>SUM($G$4:$G$13)</f>
        <v/>
      </c>
      <c r="I10" s="6">
        <f>IFERROR(G10/H10,0)</f>
        <v/>
      </c>
      <c r="J10" s="7" t="n">
        <v>700</v>
      </c>
      <c r="K10" s="8">
        <f>I10*J10</f>
        <v/>
      </c>
      <c r="L10" s="7" t="n">
        <v>0</v>
      </c>
      <c r="M10" s="3">
        <f>IF(L10&gt;=K10,"À jour",IF(L10=0,"En attente","Impayé"))</f>
        <v/>
      </c>
      <c r="N10" s="9" t="inlineStr">
        <is>
          <t>15/07/2026</t>
        </is>
      </c>
      <c r="O10" s="4" t="inlineStr">
        <is>
          <t>Sous-sol niveau -1</t>
        </is>
      </c>
    </row>
    <row r="11">
      <c r="A11" s="10" t="inlineStr">
        <is>
          <t>LOT-08</t>
        </is>
      </c>
      <c r="B11" s="11" t="inlineStr">
        <is>
          <t>Bât D - Esc 4</t>
        </is>
      </c>
      <c r="C11" s="11" t="inlineStr">
        <is>
          <t>Hugo Simon</t>
        </is>
      </c>
      <c r="D11" s="11" t="inlineStr">
        <is>
          <t>Appartement</t>
        </is>
      </c>
      <c r="E11" s="5" t="n">
        <v>55</v>
      </c>
      <c r="F11" s="5" t="n">
        <v>1.05</v>
      </c>
      <c r="G11" s="10">
        <f>E11*F11</f>
        <v/>
      </c>
      <c r="H11" s="10">
        <f>SUM($G$4:$G$13)</f>
        <v/>
      </c>
      <c r="I11" s="12">
        <f>IFERROR(G11/H11,0)</f>
        <v/>
      </c>
      <c r="J11" s="7" t="n">
        <v>2100</v>
      </c>
      <c r="K11" s="13">
        <f>I11*J11</f>
        <v/>
      </c>
      <c r="L11" s="7" t="n">
        <v>1470</v>
      </c>
      <c r="M11" s="10">
        <f>IF(L11&gt;=K11,"À jour",IF(L11=0,"En attente","Impayé"))</f>
        <v/>
      </c>
      <c r="N11" s="14" t="inlineStr">
        <is>
          <t>15/07/2026</t>
        </is>
      </c>
      <c r="O11" s="11" t="inlineStr">
        <is>
          <t>Rénové en 2026</t>
        </is>
      </c>
    </row>
    <row r="12">
      <c r="A12" s="3" t="inlineStr">
        <is>
          <t>LOT-09</t>
        </is>
      </c>
      <c r="B12" s="4" t="inlineStr">
        <is>
          <t>Bât D - Esc 4</t>
        </is>
      </c>
      <c r="C12" s="4" t="inlineStr">
        <is>
          <t>Émilie Leroy</t>
        </is>
      </c>
      <c r="D12" s="4" t="inlineStr">
        <is>
          <t>Cave</t>
        </is>
      </c>
      <c r="E12" s="5" t="n">
        <v>18</v>
      </c>
      <c r="F12" s="5" t="n">
        <v>0.65</v>
      </c>
      <c r="G12" s="3">
        <f>E12*F12</f>
        <v/>
      </c>
      <c r="H12" s="3">
        <f>SUM($G$4:$G$13)</f>
        <v/>
      </c>
      <c r="I12" s="6">
        <f>IFERROR(G12/H12,0)</f>
        <v/>
      </c>
      <c r="J12" s="7" t="n">
        <v>0</v>
      </c>
      <c r="K12" s="8">
        <f>I12*J12</f>
        <v/>
      </c>
      <c r="L12" s="7" t="n">
        <v>0</v>
      </c>
      <c r="M12" s="3">
        <f>IF(L12&gt;=K12,"À jour",IF(L12=0,"En attente","Impayé"))</f>
        <v/>
      </c>
      <c r="N12" s="9" t="inlineStr">
        <is>
          <t>15/01/2026</t>
        </is>
      </c>
      <c r="O12" s="4" t="inlineStr">
        <is>
          <t>Cave humide</t>
        </is>
      </c>
    </row>
    <row r="13">
      <c r="A13" s="10" t="inlineStr">
        <is>
          <t>LOT-10</t>
        </is>
      </c>
      <c r="B13" s="11" t="inlineStr">
        <is>
          <t>Bât B - Esc 2</t>
        </is>
      </c>
      <c r="C13" s="11" t="inlineStr">
        <is>
          <t>Lucas Fontaine</t>
        </is>
      </c>
      <c r="D13" s="11" t="inlineStr">
        <is>
          <t>Appartement</t>
        </is>
      </c>
      <c r="E13" s="5" t="n">
        <v>70</v>
      </c>
      <c r="F13" s="5" t="n">
        <v>1.15</v>
      </c>
      <c r="G13" s="10">
        <f>E13*F13</f>
        <v/>
      </c>
      <c r="H13" s="10">
        <f>SUM($G$4:$G$13)</f>
        <v/>
      </c>
      <c r="I13" s="12">
        <f>IFERROR(G13/H13,0)</f>
        <v/>
      </c>
      <c r="J13" s="7" t="n">
        <v>1800</v>
      </c>
      <c r="K13" s="13">
        <f>I13*J13</f>
        <v/>
      </c>
      <c r="L13" s="7" t="n">
        <v>0</v>
      </c>
      <c r="M13" s="10">
        <f>IF(L13&gt;=K13,"À jour",IF(L13=0,"En attente","Impayé"))</f>
        <v/>
      </c>
      <c r="N13" s="14" t="inlineStr">
        <is>
          <t>15/01/2026</t>
        </is>
      </c>
      <c r="O13" s="11" t="inlineStr">
        <is>
          <t>Balcon</t>
        </is>
      </c>
    </row>
    <row r="14">
      <c r="A14" s="15" t="inlineStr">
        <is>
          <t>TOTAL / MOYENNE</t>
        </is>
      </c>
      <c r="B14" s="15" t="n"/>
      <c r="C14" s="15" t="n"/>
      <c r="D14" s="15" t="n"/>
      <c r="E14" s="16">
        <f>SUM(E4:E13)</f>
        <v/>
      </c>
      <c r="F14" s="16">
        <f>AVERAGE(F4:F13)</f>
        <v/>
      </c>
      <c r="G14" s="15">
        <f>SUM(G4:G13)</f>
        <v/>
      </c>
      <c r="H14" s="15">
        <f>H4</f>
        <v/>
      </c>
      <c r="I14" s="17">
        <f>SUM(I4:I13)</f>
        <v/>
      </c>
      <c r="J14" s="18">
        <f>SUM(J4:J13)</f>
        <v/>
      </c>
      <c r="K14" s="18">
        <f>SUM(K4:K13)</f>
        <v/>
      </c>
      <c r="L14" s="18">
        <f>SUM(L4:L13)</f>
        <v/>
      </c>
      <c r="M14" s="15">
        <f>COUNTIF(M4:M13,"Impayé")&amp;" impayé(s)"</f>
        <v/>
      </c>
      <c r="N14" s="15" t="n"/>
      <c r="O14" s="15" t="n"/>
    </row>
  </sheetData>
  <mergeCells count="2">
    <mergeCell ref="A1:O1"/>
    <mergeCell ref="A14:D14"/>
  </mergeCells>
  <conditionalFormatting sqref="M4:M13">
    <cfRule type="expression" priority="1" dxfId="0" stopIfTrue="1">
      <formula>M4="Impayé"</formula>
    </cfRule>
    <cfRule type="expression" priority="2" dxfId="1" stopIfTrue="1">
      <formula>M4="À jour"</formula>
    </cfRule>
    <cfRule type="expression" priority="3" dxfId="2" stopIfTrue="1">
      <formula>M4="En attente"</formula>
    </cfRule>
  </conditionalFormatting>
  <dataValidations count="2">
    <dataValidation sqref="M4:M13" showErrorMessage="1" showInputMessage="1" allowBlank="1" type="list">
      <formula1>"À jour,Impayé,En attente"</formula1>
    </dataValidation>
    <dataValidation sqref="D4:D13" showErrorMessage="1" showInputMessage="1" allowBlank="1" type="list">
      <formula1>"Appartement,Cave,Parking,Local"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20" customWidth="1" min="3" max="3"/>
    <col width="20" customWidth="1" min="4" max="4"/>
    <col width="10" customWidth="1" min="5" max="5"/>
    <col width="18" customWidth="1" min="6" max="6"/>
    <col width="20" customWidth="1" min="7" max="7"/>
    <col width="24" customWidth="1" min="8" max="8"/>
  </cols>
  <sheetData>
    <row r="1">
      <c r="A1" s="1" t="inlineStr">
        <is>
          <t>RÉPARTITION DES CHARGES PAR POSTE ET PAR LOT</t>
        </is>
      </c>
    </row>
    <row r="3">
      <c r="A3" s="2" t="inlineStr">
        <is>
          <t>Poste de charge</t>
        </is>
      </c>
      <c r="B3" s="2" t="inlineStr">
        <is>
          <t>Période</t>
        </is>
      </c>
      <c r="C3" s="2" t="inlineStr">
        <is>
          <t>Montant total poste (€)</t>
        </is>
      </c>
      <c r="D3" s="2" t="inlineStr">
        <is>
          <t>Clé de répartition</t>
        </is>
      </c>
      <c r="E3" s="2" t="inlineStr">
        <is>
          <t>Lot</t>
        </is>
      </c>
      <c r="F3" s="2" t="inlineStr">
        <is>
          <t>Quote-part du lot (%)</t>
        </is>
      </c>
      <c r="G3" s="2" t="inlineStr">
        <is>
          <t>Montant imputé au lot (€)</t>
        </is>
      </c>
      <c r="H3" s="2" t="inlineStr">
        <is>
          <t>Observations</t>
        </is>
      </c>
    </row>
    <row r="4">
      <c r="A4" s="4" t="inlineStr">
        <is>
          <t>Ascenseur</t>
        </is>
      </c>
      <c r="B4" s="3" t="inlineStr">
        <is>
          <t>T1 2026</t>
        </is>
      </c>
      <c r="C4" s="7" t="n">
        <v>3200</v>
      </c>
      <c r="D4" s="4" t="inlineStr">
        <is>
          <t>Tantièmes généraux</t>
        </is>
      </c>
      <c r="E4" s="19" t="inlineStr">
        <is>
          <t>LOT-01</t>
        </is>
      </c>
      <c r="F4" s="6">
        <f>IFERROR(VLOOKUP(E4,'Calcul Tantièmes'!$A$4:$I$13,9,FALSE),0)</f>
        <v/>
      </c>
      <c r="G4" s="8">
        <f>C4*F4</f>
        <v/>
      </c>
      <c r="H4" s="4" t="inlineStr">
        <is>
          <t>Contrat maintenance annuel</t>
        </is>
      </c>
    </row>
    <row r="5">
      <c r="A5" s="11" t="inlineStr">
        <is>
          <t>Nettoyage</t>
        </is>
      </c>
      <c r="B5" s="10" t="inlineStr">
        <is>
          <t>T1 2026</t>
        </is>
      </c>
      <c r="C5" s="7" t="n">
        <v>2400</v>
      </c>
      <c r="D5" s="11" t="inlineStr">
        <is>
          <t>Tantièmes généraux</t>
        </is>
      </c>
      <c r="E5" s="19" t="inlineStr">
        <is>
          <t>LOT-02</t>
        </is>
      </c>
      <c r="F5" s="12">
        <f>IFERROR(VLOOKUP(E5,'Calcul Tantièmes'!$A$4:$I$13,9,FALSE),0)</f>
        <v/>
      </c>
      <c r="G5" s="13">
        <f>C5*F5</f>
        <v/>
      </c>
      <c r="H5" s="11" t="inlineStr">
        <is>
          <t>Prestataire externe</t>
        </is>
      </c>
    </row>
    <row r="6">
      <c r="A6" s="4" t="inlineStr">
        <is>
          <t>Assurance</t>
        </is>
      </c>
      <c r="B6" s="3" t="inlineStr">
        <is>
          <t>Annuel 2026</t>
        </is>
      </c>
      <c r="C6" s="7" t="n">
        <v>5400</v>
      </c>
      <c r="D6" s="4" t="inlineStr">
        <is>
          <t>Tantièmes généraux</t>
        </is>
      </c>
      <c r="E6" s="19" t="inlineStr">
        <is>
          <t>LOT-03</t>
        </is>
      </c>
      <c r="F6" s="6">
        <f>IFERROR(VLOOKUP(E6,'Calcul Tantièmes'!$A$4:$I$13,9,FALSE),0)</f>
        <v/>
      </c>
      <c r="G6" s="8">
        <f>C6*F6</f>
        <v/>
      </c>
      <c r="H6" s="4" t="inlineStr">
        <is>
          <t>Multirisque immeuble</t>
        </is>
      </c>
    </row>
    <row r="7">
      <c r="A7" s="11" t="inlineStr">
        <is>
          <t>Eau</t>
        </is>
      </c>
      <c r="B7" s="10" t="inlineStr">
        <is>
          <t>T2 2026</t>
        </is>
      </c>
      <c r="C7" s="7" t="n">
        <v>1800</v>
      </c>
      <c r="D7" s="11" t="inlineStr">
        <is>
          <t>m²</t>
        </is>
      </c>
      <c r="E7" s="19" t="inlineStr">
        <is>
          <t>LOT-04</t>
        </is>
      </c>
      <c r="F7" s="12">
        <f>IFERROR(VLOOKUP(E7,'Calcul Tantièmes'!$A$4:$I$13,9,FALSE),0)</f>
        <v/>
      </c>
      <c r="G7" s="13">
        <f>C7*F7</f>
        <v/>
      </c>
      <c r="H7" s="11" t="inlineStr">
        <is>
          <t>Consommation commune</t>
        </is>
      </c>
    </row>
    <row r="8">
      <c r="A8" s="4" t="inlineStr">
        <is>
          <t>Électricité</t>
        </is>
      </c>
      <c r="B8" s="3" t="inlineStr">
        <is>
          <t>T2 2026</t>
        </is>
      </c>
      <c r="C8" s="7" t="n">
        <v>2600</v>
      </c>
      <c r="D8" s="4" t="inlineStr">
        <is>
          <t>Tantièmes spéciaux</t>
        </is>
      </c>
      <c r="E8" s="19" t="inlineStr">
        <is>
          <t>LOT-05</t>
        </is>
      </c>
      <c r="F8" s="6">
        <f>IFERROR(VLOOKUP(E8,'Calcul Tantièmes'!$A$4:$I$13,9,FALSE),0)</f>
        <v/>
      </c>
      <c r="G8" s="8">
        <f>C8*F8</f>
        <v/>
      </c>
      <c r="H8" s="4" t="inlineStr">
        <is>
          <t>Parties communes</t>
        </is>
      </c>
    </row>
    <row r="9">
      <c r="A9" s="11" t="inlineStr">
        <is>
          <t>Entretien</t>
        </is>
      </c>
      <c r="B9" s="10" t="inlineStr">
        <is>
          <t>T2 2026</t>
        </is>
      </c>
      <c r="C9" s="7" t="n">
        <v>3100</v>
      </c>
      <c r="D9" s="11" t="inlineStr">
        <is>
          <t>Forfait</t>
        </is>
      </c>
      <c r="E9" s="19" t="inlineStr">
        <is>
          <t>LOT-06</t>
        </is>
      </c>
      <c r="F9" s="12">
        <f>IFERROR(VLOOKUP(E9,'Calcul Tantièmes'!$A$4:$I$13,9,FALSE),0)</f>
        <v/>
      </c>
      <c r="G9" s="13">
        <f>C9*F9</f>
        <v/>
      </c>
      <c r="H9" s="11" t="inlineStr">
        <is>
          <t>Espaces verts</t>
        </is>
      </c>
    </row>
    <row r="10">
      <c r="A10" s="4" t="inlineStr">
        <is>
          <t>Ascenseur</t>
        </is>
      </c>
      <c r="B10" s="3" t="inlineStr">
        <is>
          <t>T3 2026</t>
        </is>
      </c>
      <c r="C10" s="7" t="n">
        <v>3200</v>
      </c>
      <c r="D10" s="4" t="inlineStr">
        <is>
          <t>Tantièmes généraux</t>
        </is>
      </c>
      <c r="E10" s="19" t="inlineStr">
        <is>
          <t>LOT-07</t>
        </is>
      </c>
      <c r="F10" s="6">
        <f>IFERROR(VLOOKUP(E10,'Calcul Tantièmes'!$A$4:$I$13,9,FALSE),0)</f>
        <v/>
      </c>
      <c r="G10" s="8">
        <f>C10*F10</f>
        <v/>
      </c>
      <c r="H10" s="4" t="inlineStr">
        <is>
          <t>Contrat maintenance annuel</t>
        </is>
      </c>
    </row>
    <row r="11">
      <c r="A11" s="11" t="inlineStr">
        <is>
          <t>Nettoyage</t>
        </is>
      </c>
      <c r="B11" s="10" t="inlineStr">
        <is>
          <t>T3 2026</t>
        </is>
      </c>
      <c r="C11" s="7" t="n">
        <v>2400</v>
      </c>
      <c r="D11" s="11" t="inlineStr">
        <is>
          <t>Tantièmes généraux</t>
        </is>
      </c>
      <c r="E11" s="19" t="inlineStr">
        <is>
          <t>LOT-08</t>
        </is>
      </c>
      <c r="F11" s="12">
        <f>IFERROR(VLOOKUP(E11,'Calcul Tantièmes'!$A$4:$I$13,9,FALSE),0)</f>
        <v/>
      </c>
      <c r="G11" s="13">
        <f>C11*F11</f>
        <v/>
      </c>
      <c r="H11" s="11" t="inlineStr">
        <is>
          <t>Prestataire externe</t>
        </is>
      </c>
    </row>
    <row r="12">
      <c r="A12" s="4" t="inlineStr">
        <is>
          <t>Eau</t>
        </is>
      </c>
      <c r="B12" s="3" t="inlineStr">
        <is>
          <t>T3 2026</t>
        </is>
      </c>
      <c r="C12" s="7" t="n">
        <v>1800</v>
      </c>
      <c r="D12" s="4" t="inlineStr">
        <is>
          <t>m²</t>
        </is>
      </c>
      <c r="E12" s="19" t="inlineStr">
        <is>
          <t>LOT-09</t>
        </is>
      </c>
      <c r="F12" s="6">
        <f>IFERROR(VLOOKUP(E12,'Calcul Tantièmes'!$A$4:$I$13,9,FALSE),0)</f>
        <v/>
      </c>
      <c r="G12" s="8">
        <f>C12*F12</f>
        <v/>
      </c>
      <c r="H12" s="4" t="inlineStr">
        <is>
          <t>Consommation commune</t>
        </is>
      </c>
    </row>
    <row r="13">
      <c r="A13" s="11" t="inlineStr">
        <is>
          <t>Électricité</t>
        </is>
      </c>
      <c r="B13" s="10" t="inlineStr">
        <is>
          <t>T3 2026</t>
        </is>
      </c>
      <c r="C13" s="7" t="n">
        <v>2600</v>
      </c>
      <c r="D13" s="11" t="inlineStr">
        <is>
          <t>Tantièmes spéciaux</t>
        </is>
      </c>
      <c r="E13" s="19" t="inlineStr">
        <is>
          <t>LOT-10</t>
        </is>
      </c>
      <c r="F13" s="12">
        <f>IFERROR(VLOOKUP(E13,'Calcul Tantièmes'!$A$4:$I$13,9,FALSE),0)</f>
        <v/>
      </c>
      <c r="G13" s="13">
        <f>C13*F13</f>
        <v/>
      </c>
      <c r="H13" s="11" t="inlineStr">
        <is>
          <t>Parties communes</t>
        </is>
      </c>
    </row>
    <row r="14">
      <c r="A14" s="15" t="inlineStr">
        <is>
          <t>TOTAL</t>
        </is>
      </c>
      <c r="B14" s="15" t="n"/>
      <c r="C14" s="18">
        <f>SUM(C4:C13)</f>
        <v/>
      </c>
      <c r="D14" s="15" t="n"/>
      <c r="E14" s="15" t="n"/>
      <c r="F14" s="15" t="n"/>
      <c r="G14" s="18">
        <f>SUM(G4:G13)</f>
        <v/>
      </c>
      <c r="H14" s="15" t="n"/>
    </row>
  </sheetData>
  <mergeCells count="2">
    <mergeCell ref="A1:H1"/>
    <mergeCell ref="A14:B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8" customWidth="1" min="3" max="3"/>
  </cols>
  <sheetData>
    <row r="1">
      <c r="A1" s="1" t="inlineStr">
        <is>
          <t>SYNTHÈSE COPROPRIÉTÉ - TABLEAU DE BORD</t>
        </is>
      </c>
    </row>
    <row r="3">
      <c r="A3" s="2" t="inlineStr">
        <is>
          <t>Indicateur</t>
        </is>
      </c>
      <c r="B3" s="2" t="inlineStr">
        <is>
          <t>Valeur</t>
        </is>
      </c>
    </row>
    <row r="4">
      <c r="A4" s="4" t="inlineStr">
        <is>
          <t>Nombre de lots</t>
        </is>
      </c>
      <c r="B4" s="3">
        <f>COUNTA('Calcul Tantièmes'!A4:A13)</f>
        <v/>
      </c>
    </row>
    <row r="5">
      <c r="A5" s="11" t="inlineStr">
        <is>
          <t>Surface totale (m²)</t>
        </is>
      </c>
      <c r="B5" s="10">
        <f>'Calcul Tantièmes'!E14</f>
        <v/>
      </c>
    </row>
    <row r="6">
      <c r="A6" s="4" t="inlineStr">
        <is>
          <t>Tantièmes totaux</t>
        </is>
      </c>
      <c r="B6" s="3">
        <f>'Calcul Tantièmes'!G14</f>
        <v/>
      </c>
    </row>
    <row r="7">
      <c r="A7" s="11" t="inlineStr">
        <is>
          <t>Total charges annuelles (€)</t>
        </is>
      </c>
      <c r="B7" s="13">
        <f>'Calcul Tantièmes'!K14</f>
        <v/>
      </c>
    </row>
    <row r="8">
      <c r="A8" s="4" t="inlineStr">
        <is>
          <t>Montant moyen par lot (€)</t>
        </is>
      </c>
      <c r="B8" s="8">
        <f>IFERROR('Calcul Tantièmes'!K14/COUNTA('Calcul Tantièmes'!A4:A13),0)</f>
        <v/>
      </c>
    </row>
    <row r="9">
      <c r="A9" s="11" t="inlineStr">
        <is>
          <t>Nombre de lots impayés</t>
        </is>
      </c>
      <c r="B9" s="10">
        <f>COUNTIF('Calcul Tantièmes'!M4:M13,"Impayé")</f>
        <v/>
      </c>
    </row>
    <row r="10">
      <c r="A10" s="4" t="inlineStr">
        <is>
          <t>Taux de recouvrement (%)</t>
        </is>
      </c>
      <c r="B10" s="6">
        <f>IFERROR(SUM('Calcul Tantièmes'!L4:L13)/SUM('Calcul Tantièmes'!K4:K13),0)</f>
        <v/>
      </c>
    </row>
    <row r="11">
      <c r="A11" s="11" t="inlineStr">
        <is>
          <t>Poste de charge le plus élevé</t>
        </is>
      </c>
      <c r="B11" s="10" t="inlineStr">
        <is>
          <t>Ascenseur</t>
        </is>
      </c>
    </row>
    <row r="14">
      <c r="A14" s="20" t="inlineStr">
        <is>
          <t>Charges par lot</t>
        </is>
      </c>
      <c r="B14" s="21" t="n"/>
      <c r="C14" s="21" t="n"/>
    </row>
    <row r="15">
      <c r="A15" s="2" t="inlineStr">
        <is>
          <t>Lot</t>
        </is>
      </c>
      <c r="B15" s="2" t="inlineStr">
        <is>
          <t>Propriétaire</t>
        </is>
      </c>
      <c r="C15" s="2" t="inlineStr">
        <is>
          <t>Montant charges (€)</t>
        </is>
      </c>
    </row>
    <row r="16">
      <c r="A16" s="3">
        <f>'Calcul Tantièmes'!A4</f>
        <v/>
      </c>
      <c r="B16" s="3">
        <f>'Calcul Tantièmes'!C4</f>
        <v/>
      </c>
      <c r="C16" s="8">
        <f>'Calcul Tantièmes'!K4</f>
        <v/>
      </c>
    </row>
    <row r="17">
      <c r="A17" s="10">
        <f>'Calcul Tantièmes'!A5</f>
        <v/>
      </c>
      <c r="B17" s="10">
        <f>'Calcul Tantièmes'!C5</f>
        <v/>
      </c>
      <c r="C17" s="13">
        <f>'Calcul Tantièmes'!K5</f>
        <v/>
      </c>
    </row>
    <row r="18">
      <c r="A18" s="3">
        <f>'Calcul Tantièmes'!A6</f>
        <v/>
      </c>
      <c r="B18" s="3">
        <f>'Calcul Tantièmes'!C6</f>
        <v/>
      </c>
      <c r="C18" s="8">
        <f>'Calcul Tantièmes'!K6</f>
        <v/>
      </c>
    </row>
    <row r="19">
      <c r="A19" s="10">
        <f>'Calcul Tantièmes'!A7</f>
        <v/>
      </c>
      <c r="B19" s="10">
        <f>'Calcul Tantièmes'!C7</f>
        <v/>
      </c>
      <c r="C19" s="13">
        <f>'Calcul Tantièmes'!K7</f>
        <v/>
      </c>
    </row>
    <row r="20">
      <c r="A20" s="3">
        <f>'Calcul Tantièmes'!A8</f>
        <v/>
      </c>
      <c r="B20" s="3">
        <f>'Calcul Tantièmes'!C8</f>
        <v/>
      </c>
      <c r="C20" s="8">
        <f>'Calcul Tantièmes'!K8</f>
        <v/>
      </c>
    </row>
    <row r="21">
      <c r="A21" s="10">
        <f>'Calcul Tantièmes'!A9</f>
        <v/>
      </c>
      <c r="B21" s="10">
        <f>'Calcul Tantièmes'!C9</f>
        <v/>
      </c>
      <c r="C21" s="13">
        <f>'Calcul Tantièmes'!K9</f>
        <v/>
      </c>
    </row>
    <row r="22">
      <c r="A22" s="3">
        <f>'Calcul Tantièmes'!A10</f>
        <v/>
      </c>
      <c r="B22" s="3">
        <f>'Calcul Tantièmes'!C10</f>
        <v/>
      </c>
      <c r="C22" s="8">
        <f>'Calcul Tantièmes'!K10</f>
        <v/>
      </c>
    </row>
    <row r="23">
      <c r="A23" s="10">
        <f>'Calcul Tantièmes'!A11</f>
        <v/>
      </c>
      <c r="B23" s="10">
        <f>'Calcul Tantièmes'!C11</f>
        <v/>
      </c>
      <c r="C23" s="13">
        <f>'Calcul Tantièmes'!K11</f>
        <v/>
      </c>
    </row>
    <row r="24">
      <c r="A24" s="3">
        <f>'Calcul Tantièmes'!A12</f>
        <v/>
      </c>
      <c r="B24" s="3">
        <f>'Calcul Tantièmes'!C12</f>
        <v/>
      </c>
      <c r="C24" s="8">
        <f>'Calcul Tantièmes'!K12</f>
        <v/>
      </c>
    </row>
    <row r="25">
      <c r="A25" s="10">
        <f>'Calcul Tantièmes'!A13</f>
        <v/>
      </c>
      <c r="B25" s="10">
        <f>'Calcul Tantièmes'!C13</f>
        <v/>
      </c>
      <c r="C25" s="13">
        <f>'Calcul Tantièmes'!K13</f>
        <v/>
      </c>
    </row>
    <row r="28">
      <c r="A28" s="20" t="inlineStr">
        <is>
          <t>Charges par poste</t>
        </is>
      </c>
      <c r="B28" s="21" t="n"/>
    </row>
    <row r="29">
      <c r="A29" s="2" t="inlineStr">
        <is>
          <t>Poste</t>
        </is>
      </c>
      <c r="B29" s="2" t="inlineStr">
        <is>
          <t>Montant total (€)</t>
        </is>
      </c>
    </row>
    <row r="30">
      <c r="A30" s="3" t="inlineStr">
        <is>
          <t>Ascenseur</t>
        </is>
      </c>
      <c r="B30" s="8">
        <f>SUMIF('Répartition des Charges'!A4:A13,A30,'Répartition des Charges'!C4:C13)</f>
        <v/>
      </c>
    </row>
    <row r="31">
      <c r="A31" s="10" t="inlineStr">
        <is>
          <t>Nettoyage</t>
        </is>
      </c>
      <c r="B31" s="13">
        <f>SUMIF('Répartition des Charges'!A4:A13,A31,'Répartition des Charges'!C4:C13)</f>
        <v/>
      </c>
    </row>
    <row r="32">
      <c r="A32" s="3" t="inlineStr">
        <is>
          <t>Assurance</t>
        </is>
      </c>
      <c r="B32" s="8">
        <f>SUMIF('Répartition des Charges'!A4:A13,A32,'Répartition des Charges'!C4:C13)</f>
        <v/>
      </c>
    </row>
    <row r="33">
      <c r="A33" s="10" t="inlineStr">
        <is>
          <t>Eau</t>
        </is>
      </c>
      <c r="B33" s="13">
        <f>SUMIF('Répartition des Charges'!A4:A13,A33,'Répartition des Charges'!C4:C13)</f>
        <v/>
      </c>
    </row>
    <row r="34">
      <c r="A34" s="3" t="inlineStr">
        <is>
          <t>Électricité</t>
        </is>
      </c>
      <c r="B34" s="8">
        <f>SUMIF('Répartition des Charges'!A4:A13,A34,'Répartition des Charges'!C4:C13)</f>
        <v/>
      </c>
    </row>
    <row r="35">
      <c r="A35" s="10" t="inlineStr">
        <is>
          <t>Entretien</t>
        </is>
      </c>
      <c r="B35" s="13">
        <f>SUMIF('Répartition des Charges'!A4:A13,A35,'Répartition des Charges'!C4:C13)</f>
        <v/>
      </c>
    </row>
    <row r="38">
      <c r="A38" s="20" t="inlineStr">
        <is>
          <t>Évolution mensuelle des appels de fonds</t>
        </is>
      </c>
      <c r="B38" s="21" t="n"/>
    </row>
    <row r="39">
      <c r="A39" s="2" t="inlineStr">
        <is>
          <t>Mois</t>
        </is>
      </c>
      <c r="B39" s="2" t="inlineStr">
        <is>
          <t>Montant appelé (€)</t>
        </is>
      </c>
    </row>
    <row r="40">
      <c r="A40" s="3" t="inlineStr">
        <is>
          <t>Janvier 2026</t>
        </is>
      </c>
      <c r="B40" s="8" t="n">
        <v>5200</v>
      </c>
    </row>
    <row r="41">
      <c r="A41" s="10" t="inlineStr">
        <is>
          <t>Février 2026</t>
        </is>
      </c>
      <c r="B41" s="13" t="n">
        <v>4800</v>
      </c>
    </row>
    <row r="42">
      <c r="A42" s="3" t="inlineStr">
        <is>
          <t>Mars 2026</t>
        </is>
      </c>
      <c r="B42" s="8" t="n">
        <v>5100</v>
      </c>
    </row>
    <row r="43">
      <c r="A43" s="10" t="inlineStr">
        <is>
          <t>Avril 2026</t>
        </is>
      </c>
      <c r="B43" s="13" t="n">
        <v>6200</v>
      </c>
    </row>
    <row r="44">
      <c r="A44" s="3" t="inlineStr">
        <is>
          <t>Mai 2026</t>
        </is>
      </c>
      <c r="B44" s="8" t="n">
        <v>5900</v>
      </c>
    </row>
    <row r="45">
      <c r="A45" s="10" t="inlineStr">
        <is>
          <t>Juin 2026</t>
        </is>
      </c>
      <c r="B45" s="13" t="n">
        <v>6100</v>
      </c>
    </row>
    <row r="46">
      <c r="A46" s="3" t="inlineStr">
        <is>
          <t>Juillet 2026</t>
        </is>
      </c>
      <c r="B46" s="8" t="n">
        <v>6700</v>
      </c>
    </row>
    <row r="47">
      <c r="A47" s="10" t="inlineStr">
        <is>
          <t>Août 2026</t>
        </is>
      </c>
      <c r="B47" s="13" t="n">
        <v>4300</v>
      </c>
    </row>
  </sheetData>
  <mergeCells count="4">
    <mergeCell ref="A1:F1"/>
    <mergeCell ref="A14:C14"/>
    <mergeCell ref="A28:B28"/>
    <mergeCell ref="A38:B38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85" customWidth="1" min="2" max="2"/>
  </cols>
  <sheetData>
    <row r="1">
      <c r="A1" s="1" t="inlineStr">
        <is>
          <t>MODE D'EMPLOI - TABLEAU DE CALCUL DES TANTIÈMES</t>
        </is>
      </c>
    </row>
    <row r="3">
      <c r="A3" s="2" t="inlineStr">
        <is>
          <t>Rubrique</t>
        </is>
      </c>
      <c r="B3" s="2" t="inlineStr">
        <is>
          <t>Explication</t>
        </is>
      </c>
    </row>
    <row r="4" ht="45" customHeight="1">
      <c r="A4" s="22" t="inlineStr">
        <is>
          <t>1. Feuille « Calcul Tantièmes »</t>
        </is>
      </c>
      <c r="B4" s="4" t="inlineStr">
        <is>
          <t>Saisissez un nouveau lot en ajoutant une ligne : Lot, Bâtiment/Escalier, Propriétaire, Type de lot, Surface privative et Coefficient de pondération (colonnes en jaune = saisie libre).</t>
        </is>
      </c>
    </row>
    <row r="5" ht="45" customHeight="1">
      <c r="A5" s="23" t="inlineStr">
        <is>
          <t>2. Calcul des tantièmes</t>
        </is>
      </c>
      <c r="B5" s="11" t="inlineStr">
        <is>
          <t>Les tantièmes attribués sont calculés automatiquement : Surface privative x Coefficient de pondération. La quote-part (%) rapporte les tantièmes du lot au total des tantièmes de l'immeuble.</t>
        </is>
      </c>
    </row>
    <row r="6" ht="45" customHeight="1">
      <c r="A6" s="22" t="inlineStr">
        <is>
          <t>3. Montant des charges</t>
        </is>
      </c>
      <c r="B6" s="4" t="inlineStr">
        <is>
          <t>Le montant dû par lot = Quote-part (%) x Charges annuelles totales. Renseignez le montant payé pour mettre à jour automatiquement le statut du lot.</t>
        </is>
      </c>
    </row>
    <row r="7" ht="45" customHeight="1">
      <c r="A7" s="23" t="inlineStr">
        <is>
          <t>4. Statuts</t>
        </is>
      </c>
      <c r="B7" s="11" t="inlineStr">
        <is>
          <t>« À jour » : montant payé &gt;= montant dû. « En attente » : aucun paiement reçu. « Impayé » : paiement partiel inférieur au montant dû.</t>
        </is>
      </c>
    </row>
    <row r="8" ht="45" customHeight="1">
      <c r="A8" s="22" t="inlineStr">
        <is>
          <t>5. Feuille « Répartition des Charges »</t>
        </is>
      </c>
      <c r="B8" s="4" t="inlineStr">
        <is>
          <t>Indiquez le poste de charge, la période, le montant total et le lot concerné. La quote-part est recherchée automatiquement depuis la feuille « Calcul Tantièmes » via VLOOKUP.</t>
        </is>
      </c>
    </row>
    <row r="9" ht="45" customHeight="1">
      <c r="A9" s="23" t="inlineStr">
        <is>
          <t>6. Feuille « Synthèse copropriété »</t>
        </is>
      </c>
      <c r="B9" s="11" t="inlineStr">
        <is>
          <t>Tableau de bord avec indicateurs clés (nombre de lots, surface totale, taux de recouvrement) et graphiques : histogramme des charges par lot, camembert par poste, courbe d'évolution mensuelle.</t>
        </is>
      </c>
    </row>
    <row r="10" ht="45" customHeight="1">
      <c r="A10" s="22" t="inlineStr">
        <is>
          <t>7. Format des données</t>
        </is>
      </c>
      <c r="B10" s="4" t="inlineStr">
        <is>
          <t>Les dates doivent être saisies au format JJ/MM/AAAA. Les montants sont exprimés en euros (€) avec séparateur de milliers (espace) et virgule décimale, conformément aux usages français.</t>
        </is>
      </c>
    </row>
    <row r="11" ht="45" customHeight="1">
      <c r="A11" s="23" t="inlineStr">
        <is>
          <t>8. Bonnes pratiques</t>
        </is>
      </c>
      <c r="B11" s="11" t="inlineStr">
        <is>
          <t>Ne modifiez pas les formules dans les colonnes calculées (fond blanc). Seules les cellules à fond jaune pâle sont destinées à la saisie manuelle.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2026-07-09T11:40:16Z</dcterms:created>
  <dcterms:modified xmlns:dcterms="http://purl.org/dc/terms/" xmlns:xsi="http://www.w3.org/2001/XMLSchema-instance" xsi:type="dcterms:W3CDTF">2026-07-09T11:40:16Z</dcterms:modified>
</cp:coreProperties>
</file>