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Travaux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 h:mm:ss"/>
    <numFmt numFmtId="165" formatCode="DD/MM/YYYY"/>
    <numFmt numFmtId="166" formatCode="0&quot;%&quot;"/>
    <numFmt numFmtId="167" formatCode="#,##0.00&quot; €&quot;"/>
    <numFmt numFmtId="168" formatCode="0.0%"/>
    <numFmt numFmtId="169" formatCode="0.0&quot;%&quot;"/>
  </numFmts>
  <fonts count="9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b val="1"/>
      <color rgb="001F2937"/>
    </font>
    <font>
      <b val="1"/>
      <color rgb="00DC2626"/>
    </font>
    <font>
      <b val="1"/>
    </font>
    <font>
      <b val="1"/>
      <color rgb="000E7A54"/>
    </font>
  </fonts>
  <fills count="8">
    <fill>
      <patternFill/>
    </fill>
    <fill>
      <patternFill patternType="gray125"/>
    </fill>
    <fill>
      <patternFill patternType="solid">
        <fgColor rgb="000E7A54"/>
        <bgColor rgb="000E7A54"/>
      </patternFill>
    </fill>
    <fill>
      <patternFill patternType="solid">
        <fgColor rgb="00EAF7F1"/>
        <bgColor rgb="00EAF7F1"/>
      </patternFill>
    </fill>
    <fill>
      <patternFill patternType="solid">
        <fgColor rgb="00FFFFFF"/>
        <bgColor rgb="00FFFFFF"/>
      </patternFill>
    </fill>
    <fill>
      <patternFill patternType="solid">
        <fgColor rgb="00F97316"/>
        <bgColor rgb="00F97316"/>
      </patternFill>
    </fill>
    <fill>
      <patternFill patternType="solid">
        <fgColor rgb="00FFFBEB"/>
        <bgColor rgb="00FFFBEB"/>
      </patternFill>
    </fill>
    <fill>
      <patternFill patternType="solid">
        <fgColor rgb="0012946A"/>
        <b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7" fontId="3" fillId="3" borderId="1" pivotButton="0" quotePrefix="0" xfId="0"/>
    <xf numFmtId="167" fontId="3" fillId="0" borderId="1" pivotButton="0" quotePrefix="0" xfId="0"/>
    <xf numFmtId="168" fontId="3" fillId="0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169" fontId="4" fillId="5" borderId="1" applyAlignment="1" pivotButton="0" quotePrefix="0" xfId="0">
      <alignment horizontal="center" vertical="center" wrapText="1"/>
    </xf>
    <xf numFmtId="167" fontId="4" fillId="5" borderId="1" applyAlignment="1" pivotButton="0" quotePrefix="0" xfId="0">
      <alignment horizontal="center" vertical="center" wrapText="1"/>
    </xf>
    <xf numFmtId="168" fontId="4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0" fillId="6" borderId="1" pivotButton="0" quotePrefix="0" xfId="0"/>
    <xf numFmtId="0" fontId="8" fillId="0" borderId="0" pivotButton="0" quotePrefix="0" xfId="0"/>
    <xf numFmtId="0" fontId="1" fillId="0" borderId="0" pivotButton="0" quotePrefix="0" xfId="0"/>
    <xf numFmtId="0" fontId="2" fillId="7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3" fillId="3" borderId="1" pivotButton="0" quotePrefix="0" xfId="0"/>
    <xf numFmtId="1" fontId="8" fillId="3" borderId="1" pivotButton="0" quotePrefix="0" xfId="0"/>
    <xf numFmtId="0" fontId="3" fillId="4" borderId="1" pivotButton="0" quotePrefix="0" xfId="0"/>
    <xf numFmtId="1" fontId="8" fillId="4" borderId="1" pivotButton="0" quotePrefix="0" xfId="0"/>
    <xf numFmtId="167" fontId="8" fillId="3" borderId="1" pivotButton="0" quotePrefix="0" xfId="0"/>
    <xf numFmtId="167" fontId="8" fillId="4" borderId="1" pivotButton="0" quotePrefix="0" xfId="0"/>
    <xf numFmtId="169" fontId="8" fillId="4" borderId="1" pivotButton="0" quotePrefix="0" xfId="0"/>
    <xf numFmtId="0" fontId="3" fillId="0" borderId="1" pivotButton="0" quotePrefix="0" xfId="0"/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1FAE5"/>
          <bgColor rgb="00D1FAE5"/>
        </patternFill>
      </fill>
    </dxf>
    <dxf>
      <font>
        <b val="1"/>
        <color rgb="00B45309"/>
      </font>
      <fill>
        <patternFill patternType="solid">
          <fgColor rgb="00FEF3C7"/>
          <bgColor rgb="00FEF3C7"/>
        </patternFill>
      </fill>
    </dxf>
    <dxf>
      <font>
        <b val="1"/>
        <color rgb="00374151"/>
      </font>
      <fill>
        <patternFill patternType="solid">
          <fgColor rgb="00E5E7EB"/>
          <bgColor rgb="00E5E7EB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prévu vs Coût réel par lot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'Planning Travaux'!J3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'Planning Travaux'!$A$4:$A$13</f>
            </numRef>
          </cat>
          <val>
            <numRef>
              <f>'Planning Travaux'!$J$4:$J$13</f>
            </numRef>
          </val>
        </ser>
        <ser>
          <idx val="1"/>
          <order val="1"/>
          <tx>
            <strRef>
              <f>'Planning Travaux'!K3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'Planning Travaux'!$A$4:$A$13</f>
            </numRef>
          </cat>
          <val>
            <numRef>
              <f>'Planning Travaux'!$K$4:$K$13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lots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Bord'!B23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Bord'!$A$24:$A$26</f>
            </numRef>
          </cat>
          <val>
            <numRef>
              <f>'Tableau de Bord'!$B$24:$B$26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Avancement (%) par lot</a:t>
            </a:r>
          </a:p>
        </rich>
      </tx>
    </title>
    <plotArea>
      <lineChart>
        <grouping val="standard"/>
        <ser>
          <idx val="0"/>
          <order val="0"/>
          <tx>
            <strRef>
              <f>'Planning Travaux'!H3</f>
            </strRef>
          </tx>
          <spPr>
            <a:ln xmlns:a="http://schemas.openxmlformats.org/drawingml/2006/main" w="20000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'Planning Travaux'!$A$4:$A$13</f>
            </numRef>
          </cat>
          <val>
            <numRef>
              <f>'Planning Travaux'!$H$4:$H$13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Avancement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23</row>
      <rowOff>0</rowOff>
    </from>
    <ext cx="43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</row>
      <rowOff>0</rowOff>
    </from>
    <ext cx="720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6" customWidth="1" min="3" max="3"/>
    <col width="22" customWidth="1" min="4" max="4"/>
    <col width="16" customWidth="1" min="5" max="5"/>
    <col width="16" customWidth="1" min="6" max="6"/>
    <col width="12" customWidth="1" min="7" max="7"/>
    <col width="14" customWidth="1" min="8" max="8"/>
    <col width="12" customWidth="1" min="9" max="9"/>
    <col width="14" customWidth="1" min="10" max="10"/>
    <col width="14" customWidth="1" min="11" max="11"/>
    <col width="13" customWidth="1" min="12" max="12"/>
    <col width="12" customWidth="1" min="13" max="13"/>
  </cols>
  <sheetData>
    <row r="1" ht="26" customHeight="1">
      <c r="A1" s="1" t="inlineStr">
        <is>
          <t>PLANNING DE TRAVAUX DE RÉNOVATION — MAISON RUE DES LILAS, LYON</t>
        </is>
      </c>
    </row>
    <row r="3" ht="32" customHeight="1">
      <c r="A3" s="2" t="inlineStr">
        <is>
          <t>N°</t>
        </is>
      </c>
      <c r="B3" s="2" t="inlineStr">
        <is>
          <t>Lot / Tâche</t>
        </is>
      </c>
      <c r="C3" s="2" t="inlineStr">
        <is>
          <t>Corps de métier</t>
        </is>
      </c>
      <c r="D3" s="2" t="inlineStr">
        <is>
          <t>Responsable / Entreprise</t>
        </is>
      </c>
      <c r="E3" s="2" t="inlineStr">
        <is>
          <t>Date début prévue</t>
        </is>
      </c>
      <c r="F3" s="2" t="inlineStr">
        <is>
          <t>Date fin prévue</t>
        </is>
      </c>
      <c r="G3" s="2" t="inlineStr">
        <is>
          <t>Durée (jours)</t>
        </is>
      </c>
      <c r="H3" s="2" t="inlineStr">
        <is>
          <t>Avancement (%)</t>
        </is>
      </c>
      <c r="I3" s="2" t="inlineStr">
        <is>
          <t>Statut</t>
        </is>
      </c>
      <c r="J3" s="2" t="inlineStr">
        <is>
          <t>Coût prévu (€)</t>
        </is>
      </c>
      <c r="K3" s="2" t="inlineStr">
        <is>
          <t>Coût réel (€)</t>
        </is>
      </c>
      <c r="L3" s="2" t="inlineStr">
        <is>
          <t>Écart (€)</t>
        </is>
      </c>
      <c r="M3" s="2" t="inlineStr">
        <is>
          <t>Écart (%)</t>
        </is>
      </c>
    </row>
    <row r="4">
      <c r="A4" s="3" t="inlineStr">
        <is>
          <t>Lot 1</t>
        </is>
      </c>
      <c r="B4" s="4" t="inlineStr">
        <is>
          <t>Démolition cloisons</t>
        </is>
      </c>
      <c r="C4" s="3" t="inlineStr">
        <is>
          <t>Maçonnerie</t>
        </is>
      </c>
      <c r="D4" s="4" t="inlineStr">
        <is>
          <t>SARL Dubois BTP</t>
        </is>
      </c>
      <c r="E4" s="5" t="n">
        <v>46083</v>
      </c>
      <c r="F4" s="5" t="n">
        <v>46087</v>
      </c>
      <c r="G4" s="3" t="n">
        <v>5</v>
      </c>
      <c r="H4" s="6" t="n">
        <v>100</v>
      </c>
      <c r="I4" s="3" t="inlineStr">
        <is>
          <t>Terminé</t>
        </is>
      </c>
      <c r="J4" s="7" t="n">
        <v>2800</v>
      </c>
      <c r="K4" s="7" t="n">
        <v>2650</v>
      </c>
      <c r="L4" s="8">
        <f>K4-J4</f>
        <v/>
      </c>
      <c r="M4" s="9">
        <f>IFERROR(L4/J4,0)</f>
        <v/>
      </c>
    </row>
    <row r="5">
      <c r="A5" s="10" t="inlineStr">
        <is>
          <t>Lot 2</t>
        </is>
      </c>
      <c r="B5" s="11" t="inlineStr">
        <is>
          <t>Plomberie salle de bain</t>
        </is>
      </c>
      <c r="C5" s="10" t="inlineStr">
        <is>
          <t>Plomberie</t>
        </is>
      </c>
      <c r="D5" s="11" t="inlineStr">
        <is>
          <t>Julien Rousseau</t>
        </is>
      </c>
      <c r="E5" s="12" t="n">
        <v>46090</v>
      </c>
      <c r="F5" s="12" t="n">
        <v>46099</v>
      </c>
      <c r="G5" s="10" t="n">
        <v>8</v>
      </c>
      <c r="H5" s="13" t="n">
        <v>100</v>
      </c>
      <c r="I5" s="10" t="inlineStr">
        <is>
          <t>Terminé</t>
        </is>
      </c>
      <c r="J5" s="14" t="n">
        <v>4200</v>
      </c>
      <c r="K5" s="14" t="n">
        <v>4400</v>
      </c>
      <c r="L5" s="8">
        <f>K5-J5</f>
        <v/>
      </c>
      <c r="M5" s="9">
        <f>IFERROR(L5/J5,0)</f>
        <v/>
      </c>
    </row>
    <row r="6">
      <c r="A6" s="3" t="inlineStr">
        <is>
          <t>Lot 3</t>
        </is>
      </c>
      <c r="B6" s="4" t="inlineStr">
        <is>
          <t>Électricité générale</t>
        </is>
      </c>
      <c r="C6" s="3" t="inlineStr">
        <is>
          <t>Électricité</t>
        </is>
      </c>
      <c r="D6" s="4" t="inlineStr">
        <is>
          <t>Thomas Lefevre</t>
        </is>
      </c>
      <c r="E6" s="5" t="n">
        <v>46097</v>
      </c>
      <c r="F6" s="5" t="n">
        <v>46108</v>
      </c>
      <c r="G6" s="3" t="n">
        <v>10</v>
      </c>
      <c r="H6" s="6" t="n">
        <v>80</v>
      </c>
      <c r="I6" s="3" t="inlineStr">
        <is>
          <t>En cours</t>
        </is>
      </c>
      <c r="J6" s="7" t="n">
        <v>5600</v>
      </c>
      <c r="K6" s="7" t="n">
        <v>4700</v>
      </c>
      <c r="L6" s="8">
        <f>K6-J6</f>
        <v/>
      </c>
      <c r="M6" s="9">
        <f>IFERROR(L6/J6,0)</f>
        <v/>
      </c>
    </row>
    <row r="7">
      <c r="A7" s="10" t="inlineStr">
        <is>
          <t>Lot 4</t>
        </is>
      </c>
      <c r="B7" s="11" t="inlineStr">
        <is>
          <t>Isolation combles</t>
        </is>
      </c>
      <c r="C7" s="10" t="inlineStr">
        <is>
          <t>Isolation</t>
        </is>
      </c>
      <c r="D7" s="11" t="inlineStr">
        <is>
          <t>Léa Martin - Isopro</t>
        </is>
      </c>
      <c r="E7" s="12" t="n">
        <v>46104</v>
      </c>
      <c r="F7" s="12" t="n">
        <v>46109</v>
      </c>
      <c r="G7" s="10" t="n">
        <v>5</v>
      </c>
      <c r="H7" s="13" t="n">
        <v>60</v>
      </c>
      <c r="I7" s="10" t="inlineStr">
        <is>
          <t>En cours</t>
        </is>
      </c>
      <c r="J7" s="14" t="n">
        <v>3100</v>
      </c>
      <c r="K7" s="14" t="n">
        <v>1900</v>
      </c>
      <c r="L7" s="8">
        <f>K7-J7</f>
        <v/>
      </c>
      <c r="M7" s="9">
        <f>IFERROR(L7/J7,0)</f>
        <v/>
      </c>
    </row>
    <row r="8">
      <c r="A8" s="3" t="inlineStr">
        <is>
          <t>Lot 5</t>
        </is>
      </c>
      <c r="B8" s="4" t="inlineStr">
        <is>
          <t>Placo et cloisons</t>
        </is>
      </c>
      <c r="C8" s="3" t="inlineStr">
        <is>
          <t>Plâtrerie</t>
        </is>
      </c>
      <c r="D8" s="4" t="inlineStr">
        <is>
          <t>Nicolas Bernard</t>
        </is>
      </c>
      <c r="E8" s="5" t="n">
        <v>46111</v>
      </c>
      <c r="F8" s="5" t="n">
        <v>46122</v>
      </c>
      <c r="G8" s="3" t="n">
        <v>10</v>
      </c>
      <c r="H8" s="6" t="n">
        <v>30</v>
      </c>
      <c r="I8" s="3" t="inlineStr">
        <is>
          <t>En cours</t>
        </is>
      </c>
      <c r="J8" s="7" t="n">
        <v>4800</v>
      </c>
      <c r="K8" s="7" t="n">
        <v>1500</v>
      </c>
      <c r="L8" s="8">
        <f>K8-J8</f>
        <v/>
      </c>
      <c r="M8" s="9">
        <f>IFERROR(L8/J8,0)</f>
        <v/>
      </c>
    </row>
    <row r="9">
      <c r="A9" s="10" t="inlineStr">
        <is>
          <t>Lot 6</t>
        </is>
      </c>
      <c r="B9" s="11" t="inlineStr">
        <is>
          <t>Peinture intérieure</t>
        </is>
      </c>
      <c r="C9" s="10" t="inlineStr">
        <is>
          <t>Peinture</t>
        </is>
      </c>
      <c r="D9" s="11" t="inlineStr">
        <is>
          <t>Manon Girard</t>
        </is>
      </c>
      <c r="E9" s="12" t="n">
        <v>46125</v>
      </c>
      <c r="F9" s="12" t="n">
        <v>46132</v>
      </c>
      <c r="G9" s="10" t="n">
        <v>6</v>
      </c>
      <c r="H9" s="13" t="n">
        <v>0</v>
      </c>
      <c r="I9" s="10" t="inlineStr">
        <is>
          <t>À venir</t>
        </is>
      </c>
      <c r="J9" s="14" t="n">
        <v>2400</v>
      </c>
      <c r="K9" s="14" t="n">
        <v>0</v>
      </c>
      <c r="L9" s="8">
        <f>K9-J9</f>
        <v/>
      </c>
      <c r="M9" s="9">
        <f>IFERROR(L9/J9,0)</f>
        <v/>
      </c>
    </row>
    <row r="10">
      <c r="A10" s="3" t="inlineStr">
        <is>
          <t>Lot 7</t>
        </is>
      </c>
      <c r="B10" s="4" t="inlineStr">
        <is>
          <t>Pose carrelage cuisine</t>
        </is>
      </c>
      <c r="C10" s="3" t="inlineStr">
        <is>
          <t>Carrelage</t>
        </is>
      </c>
      <c r="D10" s="4" t="inlineStr">
        <is>
          <t>Hugo Fontaine</t>
        </is>
      </c>
      <c r="E10" s="5" t="n">
        <v>46132</v>
      </c>
      <c r="F10" s="5" t="n">
        <v>46139</v>
      </c>
      <c r="G10" s="3" t="n">
        <v>6</v>
      </c>
      <c r="H10" s="6" t="n">
        <v>0</v>
      </c>
      <c r="I10" s="3" t="inlineStr">
        <is>
          <t>À venir</t>
        </is>
      </c>
      <c r="J10" s="7" t="n">
        <v>3300</v>
      </c>
      <c r="K10" s="7" t="n">
        <v>0</v>
      </c>
      <c r="L10" s="8">
        <f>K10-J10</f>
        <v/>
      </c>
      <c r="M10" s="9">
        <f>IFERROR(L10/J10,0)</f>
        <v/>
      </c>
    </row>
    <row r="11">
      <c r="A11" s="10" t="inlineStr">
        <is>
          <t>Lot 8</t>
        </is>
      </c>
      <c r="B11" s="11" t="inlineStr">
        <is>
          <t>Menuiseries extérieures</t>
        </is>
      </c>
      <c r="C11" s="10" t="inlineStr">
        <is>
          <t>Menuiserie</t>
        </is>
      </c>
      <c r="D11" s="11" t="inlineStr">
        <is>
          <t>Émilie Petit - Fenêtres+</t>
        </is>
      </c>
      <c r="E11" s="12" t="n">
        <v>46139</v>
      </c>
      <c r="F11" s="12" t="n">
        <v>46148</v>
      </c>
      <c r="G11" s="10" t="n">
        <v>8</v>
      </c>
      <c r="H11" s="13" t="n">
        <v>0</v>
      </c>
      <c r="I11" s="10" t="inlineStr">
        <is>
          <t>À venir</t>
        </is>
      </c>
      <c r="J11" s="14" t="n">
        <v>6200</v>
      </c>
      <c r="K11" s="14" t="n">
        <v>0</v>
      </c>
      <c r="L11" s="8">
        <f>K11-J11</f>
        <v/>
      </c>
      <c r="M11" s="9">
        <f>IFERROR(L11/J11,0)</f>
        <v/>
      </c>
    </row>
    <row r="12">
      <c r="A12" s="3" t="inlineStr">
        <is>
          <t>Lot 9</t>
        </is>
      </c>
      <c r="B12" s="4" t="inlineStr">
        <is>
          <t>Chape et sols</t>
        </is>
      </c>
      <c r="C12" s="3" t="inlineStr">
        <is>
          <t>Sols</t>
        </is>
      </c>
      <c r="D12" s="4" t="inlineStr">
        <is>
          <t>Camille Moreau</t>
        </is>
      </c>
      <c r="E12" s="5" t="n">
        <v>46149</v>
      </c>
      <c r="F12" s="5" t="n">
        <v>46155</v>
      </c>
      <c r="G12" s="3" t="n">
        <v>5</v>
      </c>
      <c r="H12" s="6" t="n">
        <v>0</v>
      </c>
      <c r="I12" s="3" t="inlineStr">
        <is>
          <t>À venir</t>
        </is>
      </c>
      <c r="J12" s="7" t="n">
        <v>2900</v>
      </c>
      <c r="K12" s="7" t="n">
        <v>0</v>
      </c>
      <c r="L12" s="8">
        <f>K12-J12</f>
        <v/>
      </c>
      <c r="M12" s="9">
        <f>IFERROR(L12/J12,0)</f>
        <v/>
      </c>
    </row>
    <row r="13">
      <c r="A13" s="10" t="inlineStr">
        <is>
          <t>Lot 10</t>
        </is>
      </c>
      <c r="B13" s="11" t="inlineStr">
        <is>
          <t>Finitions et nettoyage</t>
        </is>
      </c>
      <c r="C13" s="10" t="inlineStr">
        <is>
          <t>Multi-corps</t>
        </is>
      </c>
      <c r="D13" s="11" t="inlineStr">
        <is>
          <t>Lucas Simon</t>
        </is>
      </c>
      <c r="E13" s="12" t="n">
        <v>46156</v>
      </c>
      <c r="F13" s="12" t="n">
        <v>46162</v>
      </c>
      <c r="G13" s="10" t="n">
        <v>5</v>
      </c>
      <c r="H13" s="13" t="n">
        <v>0</v>
      </c>
      <c r="I13" s="10" t="inlineStr">
        <is>
          <t>À venir</t>
        </is>
      </c>
      <c r="J13" s="14" t="n">
        <v>1500</v>
      </c>
      <c r="K13" s="14" t="n">
        <v>0</v>
      </c>
      <c r="L13" s="8">
        <f>K13-J13</f>
        <v/>
      </c>
      <c r="M13" s="9">
        <f>IFERROR(L13/J13,0)</f>
        <v/>
      </c>
    </row>
    <row r="14">
      <c r="A14" s="15" t="inlineStr">
        <is>
          <t>TOTAL</t>
        </is>
      </c>
      <c r="B14" s="15" t="n"/>
      <c r="C14" s="15" t="n"/>
      <c r="D14" s="15" t="n"/>
      <c r="E14" s="15" t="n"/>
      <c r="F14" s="15" t="n"/>
      <c r="G14" s="15">
        <f>SUM(G4:G13)</f>
        <v/>
      </c>
      <c r="H14" s="16">
        <f>AVERAGE(H4:H13)</f>
        <v/>
      </c>
      <c r="I14" s="15" t="inlineStr"/>
      <c r="J14" s="17">
        <f>SUM(J4:J13)</f>
        <v/>
      </c>
      <c r="K14" s="17">
        <f>SUM(K4:K13)</f>
        <v/>
      </c>
      <c r="L14" s="17">
        <f>K14-J14</f>
        <v/>
      </c>
      <c r="M14" s="18">
        <f>IFERROR(L14/J14,0)</f>
        <v/>
      </c>
    </row>
    <row r="16">
      <c r="A16" s="19" t="inlineStr">
        <is>
          <t>Alerte dépassement budgétaire (Lot le plus en écart) :</t>
        </is>
      </c>
      <c r="D16" s="20">
        <f>INDEX(B4:B13,MATCH(MAX(L4:L13),L4:L13,0))</f>
        <v/>
      </c>
    </row>
    <row r="18">
      <c r="A18" s="21" t="inlineStr">
        <is>
          <t>Rechercher un lot :</t>
        </is>
      </c>
      <c r="B18" s="22" t="inlineStr">
        <is>
          <t>Lot 3</t>
        </is>
      </c>
      <c r="C18" s="21" t="inlineStr">
        <is>
          <t>Statut trouvé :</t>
        </is>
      </c>
      <c r="D18" s="23">
        <f>IFERROR(VLOOKUP(B18,A4:M13,9,0),"Non trouvé")</f>
        <v/>
      </c>
    </row>
  </sheetData>
  <mergeCells count="3">
    <mergeCell ref="A1:M1"/>
    <mergeCell ref="A14:F14"/>
    <mergeCell ref="A16:C16"/>
  </mergeCells>
  <conditionalFormatting sqref="I4:I13">
    <cfRule type="expression" priority="1" dxfId="0">
      <formula>I4="Terminé"</formula>
    </cfRule>
    <cfRule type="expression" priority="2" dxfId="1">
      <formula>I4="En cours"</formula>
    </cfRule>
    <cfRule type="expression" priority="3" dxfId="2">
      <formula>I4="À venir"</formula>
    </cfRule>
  </conditionalFormatting>
  <conditionalFormatting sqref="L4:L13">
    <cfRule type="cellIs" priority="4" operator="greaterThan" dxfId="3">
      <formula>0</formula>
    </cfRule>
    <cfRule type="cellIs" priority="5" operator="lessThan" dxfId="0">
      <formula>0</formula>
    </cfRule>
  </conditionalFormatting>
  <dataValidations count="1">
    <dataValidation sqref="I4:I13" showErrorMessage="1" showInputMessage="1" allowBlank="1" type="list">
      <formula1>"Terminé,En cours,À venir,En retard"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</cols>
  <sheetData>
    <row r="1" ht="26" customHeight="1">
      <c r="A1" s="24" t="inlineStr">
        <is>
          <t>TABLEAU DE BORD — SUIVI DU CHANTIER</t>
        </is>
      </c>
    </row>
    <row r="3">
      <c r="A3" s="25" t="inlineStr">
        <is>
          <t>INDICATEURS CLÉS</t>
        </is>
      </c>
      <c r="D3" s="26" t="inlineStr"/>
    </row>
    <row r="4">
      <c r="A4" s="27" t="inlineStr">
        <is>
          <t>Nombre de lots</t>
        </is>
      </c>
      <c r="B4" s="28">
        <f>COUNTA('Planning Travaux'!A4:A13)</f>
        <v/>
      </c>
    </row>
    <row r="5">
      <c r="A5" s="29" t="inlineStr">
        <is>
          <t>Lots terminés</t>
        </is>
      </c>
      <c r="B5" s="30">
        <f>COUNTIF('Planning Travaux'!I4:I13,"Terminé")</f>
        <v/>
      </c>
    </row>
    <row r="6">
      <c r="A6" s="27" t="inlineStr">
        <is>
          <t>Lots en cours</t>
        </is>
      </c>
      <c r="B6" s="28">
        <f>COUNTIF('Planning Travaux'!I4:I13,"En cours")</f>
        <v/>
      </c>
    </row>
    <row r="7">
      <c r="A7" s="29" t="inlineStr">
        <is>
          <t>Lots à venir</t>
        </is>
      </c>
      <c r="B7" s="30">
        <f>COUNTIF('Planning Travaux'!I4:I13,"À venir")</f>
        <v/>
      </c>
    </row>
    <row r="8">
      <c r="A8" s="27" t="inlineStr">
        <is>
          <t>Budget prévu total (€)</t>
        </is>
      </c>
      <c r="B8" s="31">
        <f>SUM('Planning Travaux'!J4:J13)</f>
        <v/>
      </c>
    </row>
    <row r="9">
      <c r="A9" s="29" t="inlineStr">
        <is>
          <t>Coût réel total (€)</t>
        </is>
      </c>
      <c r="B9" s="32">
        <f>SUM('Planning Travaux'!K4:K13)</f>
        <v/>
      </c>
    </row>
    <row r="10">
      <c r="A10" s="27" t="inlineStr">
        <is>
          <t>Écart budgétaire (€)</t>
        </is>
      </c>
      <c r="B10" s="31">
        <f>IFERROR(F7-F6,0)</f>
        <v/>
      </c>
    </row>
    <row r="11">
      <c r="A11" s="29" t="inlineStr">
        <is>
          <t>Avancement moyen (%)</t>
        </is>
      </c>
      <c r="B11" s="33">
        <f>AVERAGE('Planning Travaux'!H4:H13)</f>
        <v/>
      </c>
    </row>
    <row r="23">
      <c r="A23" s="25" t="inlineStr">
        <is>
          <t>Répartition des statuts</t>
        </is>
      </c>
    </row>
    <row r="24">
      <c r="A24" s="34" t="inlineStr">
        <is>
          <t>Terminé</t>
        </is>
      </c>
      <c r="B24" s="34">
        <f>COUNTIF('Planning Travaux'!I4:I13,"Terminé")</f>
        <v/>
      </c>
    </row>
    <row r="25">
      <c r="A25" s="34" t="inlineStr">
        <is>
          <t>En cours</t>
        </is>
      </c>
      <c r="B25" s="34">
        <f>COUNTIF('Planning Travaux'!I4:I13,"En cours")</f>
        <v/>
      </c>
    </row>
    <row r="26">
      <c r="A26" s="34" t="inlineStr">
        <is>
          <t>À venir</t>
        </is>
      </c>
      <c r="B26" s="34">
        <f>COUNTIF('Planning Travaux'!I4:I13,"À venir")</f>
        <v/>
      </c>
    </row>
  </sheetData>
  <mergeCells count="3">
    <mergeCell ref="A1:H1"/>
    <mergeCell ref="A3:B3"/>
    <mergeCell ref="A23:B2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 ht="26" customHeight="1">
      <c r="A1" s="24" t="inlineStr">
        <is>
          <t>MODE D'EMPLOI DU CLASSEUR</t>
        </is>
      </c>
    </row>
    <row r="3">
      <c r="A3" s="2" t="inlineStr">
        <is>
          <t>Rubrique</t>
        </is>
      </c>
      <c r="B3" s="2" t="inlineStr">
        <is>
          <t>Explication</t>
        </is>
      </c>
    </row>
    <row r="4" ht="32" customHeight="1">
      <c r="A4" s="4" t="inlineStr">
        <is>
          <t>Objectif</t>
        </is>
      </c>
      <c r="B4" s="4" t="inlineStr">
        <is>
          <t>Ce classeur permet de suivre le planning et le budget d'un chantier de rénovation, lot par lot.</t>
        </is>
      </c>
    </row>
    <row r="5" ht="32" customHeight="1">
      <c r="A5" s="11" t="inlineStr">
        <is>
          <t>Feuille 'Planning Travaux'</t>
        </is>
      </c>
      <c r="B5" s="11" t="inlineStr">
        <is>
          <t>Liste des lots de travaux avec dates, durée, avancement, coûts prévus/réels et statut. Les colonnes Écart (€) et Écart (%) se calculent automatiquement.</t>
        </is>
      </c>
    </row>
    <row r="6" ht="32" customHeight="1">
      <c r="A6" s="4" t="inlineStr">
        <is>
          <t>Colonnes à saisir (fond jaune pâle)</t>
        </is>
      </c>
      <c r="B6" s="4" t="inlineStr">
        <is>
          <t>Uniquement la cellule de recherche de lot (B18) est à saisir librement ; les autres données sont déjà pré-remplies mais modifiables selon votre chantier.</t>
        </is>
      </c>
    </row>
    <row r="7" ht="32" customHeight="1">
      <c r="A7" s="11" t="inlineStr">
        <is>
          <t>Colonne Statut</t>
        </is>
      </c>
      <c r="B7" s="11" t="inlineStr">
        <is>
          <t>Liste déroulante : Terminé, En cours, À venir, En retard. La mise en forme conditionnelle colore automatiquement la ligne selon le statut.</t>
        </is>
      </c>
    </row>
    <row r="8" ht="32" customHeight="1">
      <c r="A8" s="4" t="inlineStr">
        <is>
          <t>Recherche VLOOKUP</t>
        </is>
      </c>
      <c r="B8" s="4" t="inlineStr">
        <is>
          <t>Saisissez un nom de lot (ex: Lot 3) dans la cellule prévue pour retrouver instantanément son statut.</t>
        </is>
      </c>
    </row>
    <row r="9" ht="32" customHeight="1">
      <c r="A9" s="11" t="inlineStr">
        <is>
          <t>Feuille 'Tableau de Bord'</t>
        </is>
      </c>
      <c r="B9" s="11" t="inlineStr">
        <is>
          <t>Indicateurs clés (nombre de lots, coûts, avancement moyen) et 3 graphiques : comparaison des coûts, répartition des statuts, courbe d'avancement.</t>
        </is>
      </c>
    </row>
    <row r="10" ht="32" customHeight="1">
      <c r="A10" s="4" t="inlineStr">
        <is>
          <t>Alertes visuelles</t>
        </is>
      </c>
      <c r="B10" s="4" t="inlineStr">
        <is>
          <t>Les écarts de coût positifs (dépassement) apparaissent en rouge, les économies en vert.</t>
        </is>
      </c>
    </row>
    <row r="11" ht="32" customHeight="1">
      <c r="A11" s="11" t="inlineStr">
        <is>
          <t>Mise à jour</t>
        </is>
      </c>
      <c r="B11" s="11" t="inlineStr">
        <is>
          <t>Modifiez les dates, coûts réels et avancement au fil du chantier : tous les totaux et graphiques se recalculent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2026-07-17T11:36:10Z</dcterms:created>
  <dcterms:modified xmlns:dcterms="http://purl.org/dc/terms/" xmlns:xsi="http://www.w3.org/2001/XMLSchema-instance" xsi:type="dcterms:W3CDTF">2026-07-17T11:36:10Z</dcterms:modified>
</cp:coreProperties>
</file>