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'Planning'!$A$1:$O$101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EAF7F1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2946A"/>
      </patternFill>
    </fill>
    <fill>
      <patternFill patternType="solid">
        <fgColor rgb="00F9731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1" fillId="6" borderId="1" pivotButton="0" quotePrefix="0" xfId="0"/>
    <xf numFmtId="0" fontId="2" fillId="7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Journées par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'Synthèse'!B13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solidFill>
                <a:srgbClr val="0E7A54"/>
              </a:solidFill>
              <a:prstDash val="solid"/>
            </a:ln>
          </spPr>
          <cat>
            <numRef>
              <f>'Synthèse'!$A$14:$A$113</f>
            </numRef>
          </cat>
          <val>
            <numRef>
              <f>'Synthèse'!$B$14:$B$113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 de journée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journées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globale des types de journée</a:t>
            </a:r>
          </a:p>
        </rich>
      </tx>
    </title>
    <plotArea>
      <pieChart>
        <varyColors val="1"/>
        <ser>
          <idx val="0"/>
          <order val="0"/>
          <tx>
            <strRef>
              <f>'Synthèse'!B13</f>
            </strRef>
          </tx>
          <spPr>
            <a:solidFill xmlns:a="http://schemas.openxmlformats.org/drawingml/2006/main">
              <a:srgbClr val="12946A"/>
            </a:solidFill>
            <a:ln xmlns:a="http://schemas.openxmlformats.org/drawingml/2006/main">
              <a:prstDash val="solid"/>
            </a:ln>
          </spPr>
          <cat>
            <numRef>
              <f>'Synthèse'!$A$14:$A$113</f>
            </numRef>
          </cat>
          <val>
            <numRef>
              <f>'Synthèse'!$B$14:$B$113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Télétravail validé par salarié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'Synthèse'!F13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solidFill>
                <a:srgbClr val="F97316"/>
              </a:solidFill>
              <a:prstDash val="solid"/>
            </a:ln>
          </spPr>
          <cat>
            <numRef>
              <f>'Synthèse'!$D$14:$D$113</f>
            </numRef>
          </cat>
          <val>
            <numRef>
              <f>'Synthèse'!$F$14:$F$113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 validés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Salariés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36</row>
      <rowOff>0</rowOff>
    </from>
    <ext cx="6480000" cy="54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0" customWidth="1" min="3" max="3"/>
    <col width="16" customWidth="1" min="4" max="4"/>
    <col width="22" customWidth="1" min="5" max="5"/>
    <col width="19" customWidth="1" min="6" max="6"/>
    <col width="22" customWidth="1" min="7" max="7"/>
    <col width="14" customWidth="1" min="8" max="8"/>
    <col width="20" customWidth="1" min="9" max="9"/>
    <col width="30" customWidth="1" min="10" max="10"/>
    <col width="20" customWidth="1" min="11" max="11"/>
    <col width="15" customWidth="1" min="12" max="12"/>
    <col width="19" customWidth="1" min="13" max="13"/>
    <col width="20" customWidth="1" min="14" max="14"/>
    <col width="18" customWidth="1" min="15" max="15"/>
  </cols>
  <sheetData>
    <row r="1" ht="32" customHeight="1">
      <c r="A1" s="1" t="inlineStr">
        <is>
          <t>Date</t>
        </is>
      </c>
      <c r="B1" s="1" t="inlineStr">
        <is>
          <t>Jour</t>
        </is>
      </c>
      <c r="C1" s="1" t="inlineStr">
        <is>
          <t>Salarié</t>
        </is>
      </c>
      <c r="D1" s="1" t="inlineStr">
        <is>
          <t>Équipe</t>
        </is>
      </c>
      <c r="E1" s="1" t="inlineStr">
        <is>
          <t>Ville de rattachement</t>
        </is>
      </c>
      <c r="F1" s="1" t="inlineStr">
        <is>
          <t>Type de journée</t>
        </is>
      </c>
      <c r="G1" s="1" t="inlineStr">
        <is>
          <t>Lieu de télétravail</t>
        </is>
      </c>
      <c r="H1" s="1" t="inlineStr">
        <is>
          <t>Statut</t>
        </is>
      </c>
      <c r="I1" s="1" t="inlineStr">
        <is>
          <t>Responsable</t>
        </is>
      </c>
      <c r="J1" s="1" t="inlineStr">
        <is>
          <t>Motif / commentaire</t>
        </is>
      </c>
      <c r="K1" s="1" t="inlineStr">
        <is>
          <t>Jours télétravaillés du mois</t>
        </is>
      </c>
      <c r="L1" s="1" t="inlineStr">
        <is>
          <t>Quota mensuel</t>
        </is>
      </c>
      <c r="M1" s="1" t="inlineStr">
        <is>
          <t>Conformité quota</t>
        </is>
      </c>
      <c r="N1" s="1" t="inlineStr">
        <is>
          <t>Présence obligatoire</t>
        </is>
      </c>
      <c r="O1" s="1" t="inlineStr">
        <is>
          <t>Taux de télétravail</t>
        </is>
      </c>
    </row>
    <row r="2">
      <c r="A2" s="2" t="n">
        <v>46083</v>
      </c>
      <c r="B2" s="3">
        <f>IF(A2="","",IF(MOD(A2,7)=2,"Lundi",IF(MOD(A2,7)=3,"Mardi",IF(MOD(A2,7)=4,"Mercredi",IF(MOD(A2,7)=5,"Jeudi",IF(MOD(A2,7)=6,"Vendredi",IF(MOD(A2,7)=0,"Samedi","Dimanche")))))))</f>
        <v/>
      </c>
      <c r="C2" s="4" t="inlineStr">
        <is>
          <t>Camille Martin</t>
        </is>
      </c>
      <c r="D2" s="4" t="inlineStr">
        <is>
          <t>Commerciale</t>
        </is>
      </c>
      <c r="E2" s="4" t="inlineStr">
        <is>
          <t>Paris</t>
        </is>
      </c>
      <c r="F2" s="4" t="inlineStr">
        <is>
          <t>Télétravail</t>
        </is>
      </c>
      <c r="G2" s="4" t="inlineStr">
        <is>
          <t>Domicile</t>
        </is>
      </c>
      <c r="H2" s="4" t="inlineStr">
        <is>
          <t>Validé</t>
        </is>
      </c>
      <c r="I2" s="4" t="inlineStr">
        <is>
          <t>Sophie Dubois</t>
        </is>
      </c>
      <c r="J2" s="5" t="inlineStr">
        <is>
          <t>Travail de fond</t>
        </is>
      </c>
      <c r="K2" s="3">
        <f>IF(C2="","",COUNTIFS($C$2:$C$101,C2,$F$2:$F$101,"Télétravail",$H$2:$H$101,"Validé"))</f>
        <v/>
      </c>
      <c r="L2" s="3">
        <f>IF(C2="","",IFERROR(VLOOKUP(C2,'Paramètres'!$A$5:$E$104,5,FALSE),0))</f>
        <v/>
      </c>
      <c r="M2" s="3">
        <f>IF(C2="","",IF(K2&lt;=L2,"Conforme","Dépassement"))</f>
        <v/>
      </c>
      <c r="N2" s="3">
        <f>IF(A2="","",IF(OR(F2="Présentiel",F2="Formation"),"Oui","Non"))</f>
        <v/>
      </c>
      <c r="O2" s="6">
        <f>IF(C2="","",IFERROR(COUNTIFS($C$2:$C$101,C2,$F$2:$F$101,"Télétravail",$H$2:$H$101,"Validé")/COUNTIF($C$2:$C$101,C2),0))</f>
        <v/>
      </c>
    </row>
    <row r="3">
      <c r="A3" s="2" t="n">
        <v>46083</v>
      </c>
      <c r="B3" s="7">
        <f>IF(A3="","",IF(MOD(A3,7)=2,"Lundi",IF(MOD(A3,7)=3,"Mardi",IF(MOD(A3,7)=4,"Mercredi",IF(MOD(A3,7)=5,"Jeudi",IF(MOD(A3,7)=6,"Vendredi",IF(MOD(A3,7)=0,"Samedi","Dimanche")))))))</f>
        <v/>
      </c>
      <c r="C3" s="4" t="inlineStr">
        <is>
          <t>Julien Bernard</t>
        </is>
      </c>
      <c r="D3" s="4" t="inlineStr">
        <is>
          <t>Finance</t>
        </is>
      </c>
      <c r="E3" s="4" t="inlineStr">
        <is>
          <t>Lyon</t>
        </is>
      </c>
      <c r="F3" s="4" t="inlineStr">
        <is>
          <t>Présentiel</t>
        </is>
      </c>
      <c r="G3" s="4" t="inlineStr"/>
      <c r="H3" s="4" t="inlineStr">
        <is>
          <t>Validé</t>
        </is>
      </c>
      <c r="I3" s="4" t="inlineStr">
        <is>
          <t>Marc Lefèvre</t>
        </is>
      </c>
      <c r="J3" s="5" t="inlineStr">
        <is>
          <t>Réunion d'équipe</t>
        </is>
      </c>
      <c r="K3" s="7">
        <f>IF(C3="","",COUNTIFS($C$2:$C$101,C3,$F$2:$F$101,"Télétravail",$H$2:$H$101,"Validé"))</f>
        <v/>
      </c>
      <c r="L3" s="7">
        <f>IF(C3="","",IFERROR(VLOOKUP(C3,'Paramètres'!$A$5:$E$104,5,FALSE),0))</f>
        <v/>
      </c>
      <c r="M3" s="7">
        <f>IF(C3="","",IF(K3&lt;=L3,"Conforme","Dépassement"))</f>
        <v/>
      </c>
      <c r="N3" s="7">
        <f>IF(A3="","",IF(OR(F3="Présentiel",F3="Formation"),"Oui","Non"))</f>
        <v/>
      </c>
      <c r="O3" s="8">
        <f>IF(C3="","",IFERROR(COUNTIFS($C$2:$C$101,C3,$F$2:$F$101,"Télétravail",$H$2:$H$101,"Validé")/COUNTIF($C$2:$C$101,C3),0))</f>
        <v/>
      </c>
    </row>
    <row r="4">
      <c r="A4" s="2" t="n">
        <v>46084</v>
      </c>
      <c r="B4" s="3">
        <f>IF(A4="","",IF(MOD(A4,7)=2,"Lundi",IF(MOD(A4,7)=3,"Mardi",IF(MOD(A4,7)=4,"Mercredi",IF(MOD(A4,7)=5,"Jeudi",IF(MOD(A4,7)=6,"Vendredi",IF(MOD(A4,7)=0,"Samedi","Dimanche")))))))</f>
        <v/>
      </c>
      <c r="C4" s="4" t="inlineStr">
        <is>
          <t>Chloé Petit</t>
        </is>
      </c>
      <c r="D4" s="4" t="inlineStr">
        <is>
          <t>RH</t>
        </is>
      </c>
      <c r="E4" s="4" t="inlineStr">
        <is>
          <t>Nantes</t>
        </is>
      </c>
      <c r="F4" s="4" t="inlineStr">
        <is>
          <t>Télétravail</t>
        </is>
      </c>
      <c r="G4" s="4" t="inlineStr">
        <is>
          <t>Espace coworking</t>
        </is>
      </c>
      <c r="H4" s="4" t="inlineStr">
        <is>
          <t>Validé</t>
        </is>
      </c>
      <c r="I4" s="4" t="inlineStr">
        <is>
          <t>Sophie Dubois</t>
        </is>
      </c>
      <c r="J4" s="5" t="inlineStr">
        <is>
          <t>Entretiens à distance</t>
        </is>
      </c>
      <c r="K4" s="3">
        <f>IF(C4="","",COUNTIFS($C$2:$C$101,C4,$F$2:$F$101,"Télétravail",$H$2:$H$101,"Validé"))</f>
        <v/>
      </c>
      <c r="L4" s="3">
        <f>IF(C4="","",IFERROR(VLOOKUP(C4,'Paramètres'!$A$5:$E$104,5,FALSE),0))</f>
        <v/>
      </c>
      <c r="M4" s="3">
        <f>IF(C4="","",IF(K4&lt;=L4,"Conforme","Dépassement"))</f>
        <v/>
      </c>
      <c r="N4" s="3">
        <f>IF(A4="","",IF(OR(F4="Présentiel",F4="Formation"),"Oui","Non"))</f>
        <v/>
      </c>
      <c r="O4" s="6">
        <f>IF(C4="","",IFERROR(COUNTIFS($C$2:$C$101,C4,$F$2:$F$101,"Télétravail",$H$2:$H$101,"Validé")/COUNTIF($C$2:$C$101,C4),0))</f>
        <v/>
      </c>
    </row>
    <row r="5">
      <c r="A5" s="2" t="n">
        <v>46085</v>
      </c>
      <c r="B5" s="7">
        <f>IF(A5="","",IF(MOD(A5,7)=2,"Lundi",IF(MOD(A5,7)=3,"Mardi",IF(MOD(A5,7)=4,"Mercredi",IF(MOD(A5,7)=5,"Jeudi",IF(MOD(A5,7)=6,"Vendredi",IF(MOD(A5,7)=0,"Samedi","Dimanche")))))))</f>
        <v/>
      </c>
      <c r="C5" s="4" t="inlineStr">
        <is>
          <t>Thomas Leroy</t>
        </is>
      </c>
      <c r="D5" s="4" t="inlineStr">
        <is>
          <t>Informatique</t>
        </is>
      </c>
      <c r="E5" s="4" t="inlineStr">
        <is>
          <t>Bordeaux</t>
        </is>
      </c>
      <c r="F5" s="4" t="inlineStr">
        <is>
          <t>Formation</t>
        </is>
      </c>
      <c r="G5" s="4" t="inlineStr"/>
      <c r="H5" s="4" t="inlineStr">
        <is>
          <t>Validé</t>
        </is>
      </c>
      <c r="I5" s="4" t="inlineStr">
        <is>
          <t>Olivier Martin</t>
        </is>
      </c>
      <c r="J5" s="5" t="inlineStr">
        <is>
          <t>Formation cybersécurité</t>
        </is>
      </c>
      <c r="K5" s="7">
        <f>IF(C5="","",COUNTIFS($C$2:$C$101,C5,$F$2:$F$101,"Télétravail",$H$2:$H$101,"Validé"))</f>
        <v/>
      </c>
      <c r="L5" s="7">
        <f>IF(C5="","",IFERROR(VLOOKUP(C5,'Paramètres'!$A$5:$E$104,5,FALSE),0))</f>
        <v/>
      </c>
      <c r="M5" s="7">
        <f>IF(C5="","",IF(K5&lt;=L5,"Conforme","Dépassement"))</f>
        <v/>
      </c>
      <c r="N5" s="7">
        <f>IF(A5="","",IF(OR(F5="Présentiel",F5="Formation"),"Oui","Non"))</f>
        <v/>
      </c>
      <c r="O5" s="8">
        <f>IF(C5="","",IFERROR(COUNTIFS($C$2:$C$101,C5,$F$2:$F$101,"Télétravail",$H$2:$H$101,"Validé")/COUNTIF($C$2:$C$101,C5),0))</f>
        <v/>
      </c>
    </row>
    <row r="6">
      <c r="A6" s="2" t="n">
        <v>46086</v>
      </c>
      <c r="B6" s="3">
        <f>IF(A6="","",IF(MOD(A6,7)=2,"Lundi",IF(MOD(A6,7)=3,"Mardi",IF(MOD(A6,7)=4,"Mercredi",IF(MOD(A6,7)=5,"Jeudi",IF(MOD(A6,7)=6,"Vendredi",IF(MOD(A6,7)=0,"Samedi","Dimanche")))))))</f>
        <v/>
      </c>
      <c r="C6" s="4" t="inlineStr">
        <is>
          <t>Léa Moreau</t>
        </is>
      </c>
      <c r="D6" s="4" t="inlineStr">
        <is>
          <t>Commerciale</t>
        </is>
      </c>
      <c r="E6" s="4" t="inlineStr">
        <is>
          <t>Lille</t>
        </is>
      </c>
      <c r="F6" s="4" t="inlineStr">
        <is>
          <t>Télétravail</t>
        </is>
      </c>
      <c r="G6" s="4" t="inlineStr">
        <is>
          <t>Domicile</t>
        </is>
      </c>
      <c r="H6" s="4" t="inlineStr">
        <is>
          <t>Demandé</t>
        </is>
      </c>
      <c r="I6" s="4" t="inlineStr">
        <is>
          <t>Sophie Dubois</t>
        </is>
      </c>
      <c r="J6" s="5" t="inlineStr">
        <is>
          <t>Prospection clients</t>
        </is>
      </c>
      <c r="K6" s="3">
        <f>IF(C6="","",COUNTIFS($C$2:$C$101,C6,$F$2:$F$101,"Télétravail",$H$2:$H$101,"Validé"))</f>
        <v/>
      </c>
      <c r="L6" s="3">
        <f>IF(C6="","",IFERROR(VLOOKUP(C6,'Paramètres'!$A$5:$E$104,5,FALSE),0))</f>
        <v/>
      </c>
      <c r="M6" s="3">
        <f>IF(C6="","",IF(K6&lt;=L6,"Conforme","Dépassement"))</f>
        <v/>
      </c>
      <c r="N6" s="3">
        <f>IF(A6="","",IF(OR(F6="Présentiel",F6="Formation"),"Oui","Non"))</f>
        <v/>
      </c>
      <c r="O6" s="6">
        <f>IF(C6="","",IFERROR(COUNTIFS($C$2:$C$101,C6,$F$2:$F$101,"Télétravail",$H$2:$H$101,"Validé")/COUNTIF($C$2:$C$101,C6),0))</f>
        <v/>
      </c>
    </row>
    <row r="7">
      <c r="A7" s="2" t="n">
        <v>46087</v>
      </c>
      <c r="B7" s="7">
        <f>IF(A7="","",IF(MOD(A7,7)=2,"Lundi",IF(MOD(A7,7)=3,"Mardi",IF(MOD(A7,7)=4,"Mercredi",IF(MOD(A7,7)=5,"Jeudi",IF(MOD(A7,7)=6,"Vendredi",IF(MOD(A7,7)=0,"Samedi","Dimanche")))))))</f>
        <v/>
      </c>
      <c r="C7" s="4" t="inlineStr">
        <is>
          <t>Nicolas Roux</t>
        </is>
      </c>
      <c r="D7" s="4" t="inlineStr">
        <is>
          <t>Opérations</t>
        </is>
      </c>
      <c r="E7" s="4" t="inlineStr">
        <is>
          <t>Toulouse</t>
        </is>
      </c>
      <c r="F7" s="4" t="inlineStr">
        <is>
          <t>Présentiel</t>
        </is>
      </c>
      <c r="G7" s="4" t="inlineStr"/>
      <c r="H7" s="4" t="inlineStr">
        <is>
          <t>Validé</t>
        </is>
      </c>
      <c r="I7" s="4" t="inlineStr">
        <is>
          <t>Marc Lefèvre</t>
        </is>
      </c>
      <c r="J7" s="5" t="inlineStr">
        <is>
          <t>Coordination logistique</t>
        </is>
      </c>
      <c r="K7" s="7">
        <f>IF(C7="","",COUNTIFS($C$2:$C$101,C7,$F$2:$F$101,"Télétravail",$H$2:$H$101,"Validé"))</f>
        <v/>
      </c>
      <c r="L7" s="7">
        <f>IF(C7="","",IFERROR(VLOOKUP(C7,'Paramètres'!$A$5:$E$104,5,FALSE),0))</f>
        <v/>
      </c>
      <c r="M7" s="7">
        <f>IF(C7="","",IF(K7&lt;=L7,"Conforme","Dépassement"))</f>
        <v/>
      </c>
      <c r="N7" s="7">
        <f>IF(A7="","",IF(OR(F7="Présentiel",F7="Formation"),"Oui","Non"))</f>
        <v/>
      </c>
      <c r="O7" s="8">
        <f>IF(C7="","",IFERROR(COUNTIFS($C$2:$C$101,C7,$F$2:$F$101,"Télétravail",$H$2:$H$101,"Validé")/COUNTIF($C$2:$C$101,C7),0))</f>
        <v/>
      </c>
    </row>
    <row r="8">
      <c r="A8" s="2" t="n">
        <v>46090</v>
      </c>
      <c r="B8" s="3">
        <f>IF(A8="","",IF(MOD(A8,7)=2,"Lundi",IF(MOD(A8,7)=3,"Mardi",IF(MOD(A8,7)=4,"Mercredi",IF(MOD(A8,7)=5,"Jeudi",IF(MOD(A8,7)=6,"Vendredi",IF(MOD(A8,7)=0,"Samedi","Dimanche")))))))</f>
        <v/>
      </c>
      <c r="C8" s="4" t="inlineStr">
        <is>
          <t>Manon Garcia</t>
        </is>
      </c>
      <c r="D8" s="4" t="inlineStr">
        <is>
          <t>RH</t>
        </is>
      </c>
      <c r="E8" s="4" t="inlineStr">
        <is>
          <t>Marseille</t>
        </is>
      </c>
      <c r="F8" s="4" t="inlineStr">
        <is>
          <t>Télétravail</t>
        </is>
      </c>
      <c r="G8" s="4" t="inlineStr">
        <is>
          <t>Autre</t>
        </is>
      </c>
      <c r="H8" s="4" t="inlineStr">
        <is>
          <t>Validé</t>
        </is>
      </c>
      <c r="I8" s="4" t="inlineStr">
        <is>
          <t>Sophie Dubois</t>
        </is>
      </c>
      <c r="J8" s="5" t="inlineStr">
        <is>
          <t>Mise à jour dossiers RH</t>
        </is>
      </c>
      <c r="K8" s="3">
        <f>IF(C8="","",COUNTIFS($C$2:$C$101,C8,$F$2:$F$101,"Télétravail",$H$2:$H$101,"Validé"))</f>
        <v/>
      </c>
      <c r="L8" s="3">
        <f>IF(C8="","",IFERROR(VLOOKUP(C8,'Paramètres'!$A$5:$E$104,5,FALSE),0))</f>
        <v/>
      </c>
      <c r="M8" s="3">
        <f>IF(C8="","",IF(K8&lt;=L8,"Conforme","Dépassement"))</f>
        <v/>
      </c>
      <c r="N8" s="3">
        <f>IF(A8="","",IF(OR(F8="Présentiel",F8="Formation"),"Oui","Non"))</f>
        <v/>
      </c>
      <c r="O8" s="6">
        <f>IF(C8="","",IFERROR(COUNTIFS($C$2:$C$101,C8,$F$2:$F$101,"Télétravail",$H$2:$H$101,"Validé")/COUNTIF($C$2:$C$101,C8),0))</f>
        <v/>
      </c>
    </row>
    <row r="9">
      <c r="A9" s="2" t="n">
        <v>46091</v>
      </c>
      <c r="B9" s="7">
        <f>IF(A9="","",IF(MOD(A9,7)=2,"Lundi",IF(MOD(A9,7)=3,"Mardi",IF(MOD(A9,7)=4,"Mercredi",IF(MOD(A9,7)=5,"Jeudi",IF(MOD(A9,7)=6,"Vendredi",IF(MOD(A9,7)=0,"Samedi","Dimanche")))))))</f>
        <v/>
      </c>
      <c r="C9" s="4" t="inlineStr">
        <is>
          <t>Hugo Fournier</t>
        </is>
      </c>
      <c r="D9" s="4" t="inlineStr">
        <is>
          <t>Informatique</t>
        </is>
      </c>
      <c r="E9" s="4" t="inlineStr">
        <is>
          <t>Strasbourg</t>
        </is>
      </c>
      <c r="F9" s="4" t="inlineStr">
        <is>
          <t>Télétravail</t>
        </is>
      </c>
      <c r="G9" s="4" t="inlineStr">
        <is>
          <t>Domicile</t>
        </is>
      </c>
      <c r="H9" s="4" t="inlineStr">
        <is>
          <t>Validé</t>
        </is>
      </c>
      <c r="I9" s="4" t="inlineStr">
        <is>
          <t>Olivier Martin</t>
        </is>
      </c>
      <c r="J9" s="5" t="inlineStr">
        <is>
          <t>Développement applicatif</t>
        </is>
      </c>
      <c r="K9" s="7">
        <f>IF(C9="","",COUNTIFS($C$2:$C$101,C9,$F$2:$F$101,"Télétravail",$H$2:$H$101,"Validé"))</f>
        <v/>
      </c>
      <c r="L9" s="7">
        <f>IF(C9="","",IFERROR(VLOOKUP(C9,'Paramètres'!$A$5:$E$104,5,FALSE),0))</f>
        <v/>
      </c>
      <c r="M9" s="7">
        <f>IF(C9="","",IF(K9&lt;=L9,"Conforme","Dépassement"))</f>
        <v/>
      </c>
      <c r="N9" s="7">
        <f>IF(A9="","",IF(OR(F9="Présentiel",F9="Formation"),"Oui","Non"))</f>
        <v/>
      </c>
      <c r="O9" s="8">
        <f>IF(C9="","",IFERROR(COUNTIFS($C$2:$C$101,C9,$F$2:$F$101,"Télétravail",$H$2:$H$101,"Validé")/COUNTIF($C$2:$C$101,C9),0))</f>
        <v/>
      </c>
    </row>
    <row r="10">
      <c r="A10" s="2" t="n">
        <v>46092</v>
      </c>
      <c r="B10" s="3">
        <f>IF(A10="","",IF(MOD(A10,7)=2,"Lundi",IF(MOD(A10,7)=3,"Mardi",IF(MOD(A10,7)=4,"Mercredi",IF(MOD(A10,7)=5,"Jeudi",IF(MOD(A10,7)=6,"Vendredi",IF(MOD(A10,7)=0,"Samedi","Dimanche")))))))</f>
        <v/>
      </c>
      <c r="C10" s="4" t="inlineStr">
        <is>
          <t>Émilie André</t>
        </is>
      </c>
      <c r="D10" s="4" t="inlineStr">
        <is>
          <t>Finance</t>
        </is>
      </c>
      <c r="E10" s="4" t="inlineStr">
        <is>
          <t>Nice</t>
        </is>
      </c>
      <c r="F10" s="4" t="inlineStr">
        <is>
          <t>Congé</t>
        </is>
      </c>
      <c r="G10" s="4" t="inlineStr"/>
      <c r="H10" s="4" t="inlineStr">
        <is>
          <t>Validé</t>
        </is>
      </c>
      <c r="I10" s="4" t="inlineStr">
        <is>
          <t>Marc Lefèvre</t>
        </is>
      </c>
      <c r="J10" s="5" t="inlineStr">
        <is>
          <t>Congé annuel</t>
        </is>
      </c>
      <c r="K10" s="3">
        <f>IF(C10="","",COUNTIFS($C$2:$C$101,C10,$F$2:$F$101,"Télétravail",$H$2:$H$101,"Validé"))</f>
        <v/>
      </c>
      <c r="L10" s="3">
        <f>IF(C10="","",IFERROR(VLOOKUP(C10,'Paramètres'!$A$5:$E$104,5,FALSE),0))</f>
        <v/>
      </c>
      <c r="M10" s="3">
        <f>IF(C10="","",IF(K10&lt;=L10,"Conforme","Dépassement"))</f>
        <v/>
      </c>
      <c r="N10" s="3">
        <f>IF(A10="","",IF(OR(F10="Présentiel",F10="Formation"),"Oui","Non"))</f>
        <v/>
      </c>
      <c r="O10" s="6">
        <f>IF(C10="","",IFERROR(COUNTIFS($C$2:$C$101,C10,$F$2:$F$101,"Télétravail",$H$2:$H$101,"Validé")/COUNTIF($C$2:$C$101,C10),0))</f>
        <v/>
      </c>
    </row>
    <row r="11">
      <c r="A11" s="2" t="n">
        <v>46093</v>
      </c>
      <c r="B11" s="7">
        <f>IF(A11="","",IF(MOD(A11,7)=2,"Lundi",IF(MOD(A11,7)=3,"Mardi",IF(MOD(A11,7)=4,"Mercredi",IF(MOD(A11,7)=5,"Jeudi",IF(MOD(A11,7)=6,"Vendredi",IF(MOD(A11,7)=0,"Samedi","Dimanche")))))))</f>
        <v/>
      </c>
      <c r="C11" s="4" t="inlineStr">
        <is>
          <t>Lucas Mercier</t>
        </is>
      </c>
      <c r="D11" s="4" t="inlineStr">
        <is>
          <t>Opérations</t>
        </is>
      </c>
      <c r="E11" s="4" t="inlineStr">
        <is>
          <t>Rennes</t>
        </is>
      </c>
      <c r="F11" s="4" t="inlineStr">
        <is>
          <t>Présentiel</t>
        </is>
      </c>
      <c r="G11" s="4" t="inlineStr"/>
      <c r="H11" s="4" t="inlineStr">
        <is>
          <t>Validé</t>
        </is>
      </c>
      <c r="I11" s="4" t="inlineStr">
        <is>
          <t>Olivier Martin</t>
        </is>
      </c>
      <c r="J11" s="5" t="inlineStr">
        <is>
          <t>Point opérationnel</t>
        </is>
      </c>
      <c r="K11" s="7">
        <f>IF(C11="","",COUNTIFS($C$2:$C$101,C11,$F$2:$F$101,"Télétravail",$H$2:$H$101,"Validé"))</f>
        <v/>
      </c>
      <c r="L11" s="7">
        <f>IF(C11="","",IFERROR(VLOOKUP(C11,'Paramètres'!$A$5:$E$104,5,FALSE),0))</f>
        <v/>
      </c>
      <c r="M11" s="7">
        <f>IF(C11="","",IF(K11&lt;=L11,"Conforme","Dépassement"))</f>
        <v/>
      </c>
      <c r="N11" s="7">
        <f>IF(A11="","",IF(OR(F11="Présentiel",F11="Formation"),"Oui","Non"))</f>
        <v/>
      </c>
      <c r="O11" s="8">
        <f>IF(C11="","",IFERROR(COUNTIFS($C$2:$C$101,C11,$F$2:$F$101,"Télétravail",$H$2:$H$101,"Validé")/COUNTIF($C$2:$C$101,C11),0))</f>
        <v/>
      </c>
    </row>
    <row r="12">
      <c r="A12" s="2" t="n"/>
      <c r="B12" s="3">
        <f>IF(A12="","",IF(MOD(A12,7)=2,"Lundi",IF(MOD(A12,7)=3,"Mardi",IF(MOD(A12,7)=4,"Mercredi",IF(MOD(A12,7)=5,"Jeudi",IF(MOD(A12,7)=6,"Vendredi",IF(MOD(A12,7)=0,"Samedi","Dimanche")))))))</f>
        <v/>
      </c>
      <c r="C12" s="4" t="n"/>
      <c r="D12" s="4" t="n"/>
      <c r="E12" s="4" t="n"/>
      <c r="F12" s="4" t="n"/>
      <c r="G12" s="4" t="n"/>
      <c r="H12" s="4" t="n"/>
      <c r="I12" s="4" t="n"/>
      <c r="J12" s="5" t="n"/>
      <c r="K12" s="3">
        <f>IF(C12="","",COUNTIFS($C$2:$C$101,C12,$F$2:$F$101,"Télétravail",$H$2:$H$101,"Validé"))</f>
        <v/>
      </c>
      <c r="L12" s="3">
        <f>IF(C12="","",IFERROR(VLOOKUP(C12,'Paramètres'!$A$5:$E$104,5,FALSE),0))</f>
        <v/>
      </c>
      <c r="M12" s="3">
        <f>IF(C12="","",IF(K12&lt;=L12,"Conforme","Dépassement"))</f>
        <v/>
      </c>
      <c r="N12" s="3">
        <f>IF(A12="","",IF(OR(F12="Présentiel",F12="Formation"),"Oui","Non"))</f>
        <v/>
      </c>
      <c r="O12" s="6">
        <f>IF(C12="","",IFERROR(COUNTIFS($C$2:$C$101,C12,$F$2:$F$101,"Télétravail",$H$2:$H$101,"Validé")/COUNTIF($C$2:$C$101,C12),0))</f>
        <v/>
      </c>
    </row>
    <row r="13">
      <c r="A13" s="2" t="n"/>
      <c r="B13" s="7">
        <f>IF(A13="","",IF(MOD(A13,7)=2,"Lundi",IF(MOD(A13,7)=3,"Mardi",IF(MOD(A13,7)=4,"Mercredi",IF(MOD(A13,7)=5,"Jeudi",IF(MOD(A13,7)=6,"Vendredi",IF(MOD(A13,7)=0,"Samedi","Dimanche")))))))</f>
        <v/>
      </c>
      <c r="C13" s="4" t="n"/>
      <c r="D13" s="4" t="n"/>
      <c r="E13" s="4" t="n"/>
      <c r="F13" s="4" t="n"/>
      <c r="G13" s="4" t="n"/>
      <c r="H13" s="4" t="n"/>
      <c r="I13" s="4" t="n"/>
      <c r="J13" s="5" t="n"/>
      <c r="K13" s="7">
        <f>IF(C13="","",COUNTIFS($C$2:$C$101,C13,$F$2:$F$101,"Télétravail",$H$2:$H$101,"Validé"))</f>
        <v/>
      </c>
      <c r="L13" s="7">
        <f>IF(C13="","",IFERROR(VLOOKUP(C13,'Paramètres'!$A$5:$E$104,5,FALSE),0))</f>
        <v/>
      </c>
      <c r="M13" s="7">
        <f>IF(C13="","",IF(K13&lt;=L13,"Conforme","Dépassement"))</f>
        <v/>
      </c>
      <c r="N13" s="7">
        <f>IF(A13="","",IF(OR(F13="Présentiel",F13="Formation"),"Oui","Non"))</f>
        <v/>
      </c>
      <c r="O13" s="8">
        <f>IF(C13="","",IFERROR(COUNTIFS($C$2:$C$101,C13,$F$2:$F$101,"Télétravail",$H$2:$H$101,"Validé")/COUNTIF($C$2:$C$101,C13),0))</f>
        <v/>
      </c>
    </row>
    <row r="14">
      <c r="A14" s="2" t="n"/>
      <c r="B14" s="3">
        <f>IF(A14="","",IF(MOD(A14,7)=2,"Lundi",IF(MOD(A14,7)=3,"Mardi",IF(MOD(A14,7)=4,"Mercredi",IF(MOD(A14,7)=5,"Jeudi",IF(MOD(A14,7)=6,"Vendredi",IF(MOD(A14,7)=0,"Samedi","Dimanche")))))))</f>
        <v/>
      </c>
      <c r="C14" s="4" t="n"/>
      <c r="D14" s="4" t="n"/>
      <c r="E14" s="4" t="n"/>
      <c r="F14" s="4" t="n"/>
      <c r="G14" s="4" t="n"/>
      <c r="H14" s="4" t="n"/>
      <c r="I14" s="4" t="n"/>
      <c r="J14" s="5" t="n"/>
      <c r="K14" s="3">
        <f>IF(C14="","",COUNTIFS($C$2:$C$101,C14,$F$2:$F$101,"Télétravail",$H$2:$H$101,"Validé"))</f>
        <v/>
      </c>
      <c r="L14" s="3">
        <f>IF(C14="","",IFERROR(VLOOKUP(C14,'Paramètres'!$A$5:$E$104,5,FALSE),0))</f>
        <v/>
      </c>
      <c r="M14" s="3">
        <f>IF(C14="","",IF(K14&lt;=L14,"Conforme","Dépassement"))</f>
        <v/>
      </c>
      <c r="N14" s="3">
        <f>IF(A14="","",IF(OR(F14="Présentiel",F14="Formation"),"Oui","Non"))</f>
        <v/>
      </c>
      <c r="O14" s="6">
        <f>IF(C14="","",IFERROR(COUNTIFS($C$2:$C$101,C14,$F$2:$F$101,"Télétravail",$H$2:$H$101,"Validé")/COUNTIF($C$2:$C$101,C14),0))</f>
        <v/>
      </c>
    </row>
    <row r="15">
      <c r="A15" s="2" t="n"/>
      <c r="B15" s="7">
        <f>IF(A15="","",IF(MOD(A15,7)=2,"Lundi",IF(MOD(A15,7)=3,"Mardi",IF(MOD(A15,7)=4,"Mercredi",IF(MOD(A15,7)=5,"Jeudi",IF(MOD(A15,7)=6,"Vendredi",IF(MOD(A15,7)=0,"Samedi","Dimanche")))))))</f>
        <v/>
      </c>
      <c r="C15" s="4" t="n"/>
      <c r="D15" s="4" t="n"/>
      <c r="E15" s="4" t="n"/>
      <c r="F15" s="4" t="n"/>
      <c r="G15" s="4" t="n"/>
      <c r="H15" s="4" t="n"/>
      <c r="I15" s="4" t="n"/>
      <c r="J15" s="5" t="n"/>
      <c r="K15" s="7">
        <f>IF(C15="","",COUNTIFS($C$2:$C$101,C15,$F$2:$F$101,"Télétravail",$H$2:$H$101,"Validé"))</f>
        <v/>
      </c>
      <c r="L15" s="7">
        <f>IF(C15="","",IFERROR(VLOOKUP(C15,'Paramètres'!$A$5:$E$104,5,FALSE),0))</f>
        <v/>
      </c>
      <c r="M15" s="7">
        <f>IF(C15="","",IF(K15&lt;=L15,"Conforme","Dépassement"))</f>
        <v/>
      </c>
      <c r="N15" s="7">
        <f>IF(A15="","",IF(OR(F15="Présentiel",F15="Formation"),"Oui","Non"))</f>
        <v/>
      </c>
      <c r="O15" s="8">
        <f>IF(C15="","",IFERROR(COUNTIFS($C$2:$C$101,C15,$F$2:$F$101,"Télétravail",$H$2:$H$101,"Validé")/COUNTIF($C$2:$C$101,C15),0))</f>
        <v/>
      </c>
    </row>
    <row r="16">
      <c r="A16" s="2" t="n"/>
      <c r="B16" s="3">
        <f>IF(A16="","",IF(MOD(A16,7)=2,"Lundi",IF(MOD(A16,7)=3,"Mardi",IF(MOD(A16,7)=4,"Mercredi",IF(MOD(A16,7)=5,"Jeudi",IF(MOD(A16,7)=6,"Vendredi",IF(MOD(A16,7)=0,"Samedi","Dimanche")))))))</f>
        <v/>
      </c>
      <c r="C16" s="4" t="n"/>
      <c r="D16" s="4" t="n"/>
      <c r="E16" s="4" t="n"/>
      <c r="F16" s="4" t="n"/>
      <c r="G16" s="4" t="n"/>
      <c r="H16" s="4" t="n"/>
      <c r="I16" s="4" t="n"/>
      <c r="J16" s="5" t="n"/>
      <c r="K16" s="3">
        <f>IF(C16="","",COUNTIFS($C$2:$C$101,C16,$F$2:$F$101,"Télétravail",$H$2:$H$101,"Validé"))</f>
        <v/>
      </c>
      <c r="L16" s="3">
        <f>IF(C16="","",IFERROR(VLOOKUP(C16,'Paramètres'!$A$5:$E$104,5,FALSE),0))</f>
        <v/>
      </c>
      <c r="M16" s="3">
        <f>IF(C16="","",IF(K16&lt;=L16,"Conforme","Dépassement"))</f>
        <v/>
      </c>
      <c r="N16" s="3">
        <f>IF(A16="","",IF(OR(F16="Présentiel",F16="Formation"),"Oui","Non"))</f>
        <v/>
      </c>
      <c r="O16" s="6">
        <f>IF(C16="","",IFERROR(COUNTIFS($C$2:$C$101,C16,$F$2:$F$101,"Télétravail",$H$2:$H$101,"Validé")/COUNTIF($C$2:$C$101,C16),0))</f>
        <v/>
      </c>
    </row>
    <row r="17">
      <c r="A17" s="2" t="n"/>
      <c r="B17" s="7">
        <f>IF(A17="","",IF(MOD(A17,7)=2,"Lundi",IF(MOD(A17,7)=3,"Mardi",IF(MOD(A17,7)=4,"Mercredi",IF(MOD(A17,7)=5,"Jeudi",IF(MOD(A17,7)=6,"Vendredi",IF(MOD(A17,7)=0,"Samedi","Dimanche")))))))</f>
        <v/>
      </c>
      <c r="C17" s="4" t="n"/>
      <c r="D17" s="4" t="n"/>
      <c r="E17" s="4" t="n"/>
      <c r="F17" s="4" t="n"/>
      <c r="G17" s="4" t="n"/>
      <c r="H17" s="4" t="n"/>
      <c r="I17" s="4" t="n"/>
      <c r="J17" s="5" t="n"/>
      <c r="K17" s="7">
        <f>IF(C17="","",COUNTIFS($C$2:$C$101,C17,$F$2:$F$101,"Télétravail",$H$2:$H$101,"Validé"))</f>
        <v/>
      </c>
      <c r="L17" s="7">
        <f>IF(C17="","",IFERROR(VLOOKUP(C17,'Paramètres'!$A$5:$E$104,5,FALSE),0))</f>
        <v/>
      </c>
      <c r="M17" s="7">
        <f>IF(C17="","",IF(K17&lt;=L17,"Conforme","Dépassement"))</f>
        <v/>
      </c>
      <c r="N17" s="7">
        <f>IF(A17="","",IF(OR(F17="Présentiel",F17="Formation"),"Oui","Non"))</f>
        <v/>
      </c>
      <c r="O17" s="8">
        <f>IF(C17="","",IFERROR(COUNTIFS($C$2:$C$101,C17,$F$2:$F$101,"Télétravail",$H$2:$H$101,"Validé")/COUNTIF($C$2:$C$101,C17),0))</f>
        <v/>
      </c>
    </row>
    <row r="18">
      <c r="A18" s="2" t="n"/>
      <c r="B18" s="3">
        <f>IF(A18="","",IF(MOD(A18,7)=2,"Lundi",IF(MOD(A18,7)=3,"Mardi",IF(MOD(A18,7)=4,"Mercredi",IF(MOD(A18,7)=5,"Jeudi",IF(MOD(A18,7)=6,"Vendredi",IF(MOD(A18,7)=0,"Samedi","Dimanche")))))))</f>
        <v/>
      </c>
      <c r="C18" s="4" t="n"/>
      <c r="D18" s="4" t="n"/>
      <c r="E18" s="4" t="n"/>
      <c r="F18" s="4" t="n"/>
      <c r="G18" s="4" t="n"/>
      <c r="H18" s="4" t="n"/>
      <c r="I18" s="4" t="n"/>
      <c r="J18" s="5" t="n"/>
      <c r="K18" s="3">
        <f>IF(C18="","",COUNTIFS($C$2:$C$101,C18,$F$2:$F$101,"Télétravail",$H$2:$H$101,"Validé"))</f>
        <v/>
      </c>
      <c r="L18" s="3">
        <f>IF(C18="","",IFERROR(VLOOKUP(C18,'Paramètres'!$A$5:$E$104,5,FALSE),0))</f>
        <v/>
      </c>
      <c r="M18" s="3">
        <f>IF(C18="","",IF(K18&lt;=L18,"Conforme","Dépassement"))</f>
        <v/>
      </c>
      <c r="N18" s="3">
        <f>IF(A18="","",IF(OR(F18="Présentiel",F18="Formation"),"Oui","Non"))</f>
        <v/>
      </c>
      <c r="O18" s="6">
        <f>IF(C18="","",IFERROR(COUNTIFS($C$2:$C$101,C18,$F$2:$F$101,"Télétravail",$H$2:$H$101,"Validé")/COUNTIF($C$2:$C$101,C18),0))</f>
        <v/>
      </c>
    </row>
    <row r="19">
      <c r="A19" s="2" t="n"/>
      <c r="B19" s="7">
        <f>IF(A19="","",IF(MOD(A19,7)=2,"Lundi",IF(MOD(A19,7)=3,"Mardi",IF(MOD(A19,7)=4,"Mercredi",IF(MOD(A19,7)=5,"Jeudi",IF(MOD(A19,7)=6,"Vendredi",IF(MOD(A19,7)=0,"Samedi","Dimanche")))))))</f>
        <v/>
      </c>
      <c r="C19" s="4" t="n"/>
      <c r="D19" s="4" t="n"/>
      <c r="E19" s="4" t="n"/>
      <c r="F19" s="4" t="n"/>
      <c r="G19" s="4" t="n"/>
      <c r="H19" s="4" t="n"/>
      <c r="I19" s="4" t="n"/>
      <c r="J19" s="5" t="n"/>
      <c r="K19" s="7">
        <f>IF(C19="","",COUNTIFS($C$2:$C$101,C19,$F$2:$F$101,"Télétravail",$H$2:$H$101,"Validé"))</f>
        <v/>
      </c>
      <c r="L19" s="7">
        <f>IF(C19="","",IFERROR(VLOOKUP(C19,'Paramètres'!$A$5:$E$104,5,FALSE),0))</f>
        <v/>
      </c>
      <c r="M19" s="7">
        <f>IF(C19="","",IF(K19&lt;=L19,"Conforme","Dépassement"))</f>
        <v/>
      </c>
      <c r="N19" s="7">
        <f>IF(A19="","",IF(OR(F19="Présentiel",F19="Formation"),"Oui","Non"))</f>
        <v/>
      </c>
      <c r="O19" s="8">
        <f>IF(C19="","",IFERROR(COUNTIFS($C$2:$C$101,C19,$F$2:$F$101,"Télétravail",$H$2:$H$101,"Validé")/COUNTIF($C$2:$C$101,C19),0))</f>
        <v/>
      </c>
    </row>
    <row r="20">
      <c r="A20" s="2" t="n"/>
      <c r="B20" s="3">
        <f>IF(A20="","",IF(MOD(A20,7)=2,"Lundi",IF(MOD(A20,7)=3,"Mardi",IF(MOD(A20,7)=4,"Mercredi",IF(MOD(A20,7)=5,"Jeudi",IF(MOD(A20,7)=6,"Vendredi",IF(MOD(A20,7)=0,"Samedi","Dimanche")))))))</f>
        <v/>
      </c>
      <c r="C20" s="4" t="n"/>
      <c r="D20" s="4" t="n"/>
      <c r="E20" s="4" t="n"/>
      <c r="F20" s="4" t="n"/>
      <c r="G20" s="4" t="n"/>
      <c r="H20" s="4" t="n"/>
      <c r="I20" s="4" t="n"/>
      <c r="J20" s="5" t="n"/>
      <c r="K20" s="3">
        <f>IF(C20="","",COUNTIFS($C$2:$C$101,C20,$F$2:$F$101,"Télétravail",$H$2:$H$101,"Validé"))</f>
        <v/>
      </c>
      <c r="L20" s="3">
        <f>IF(C20="","",IFERROR(VLOOKUP(C20,'Paramètres'!$A$5:$E$104,5,FALSE),0))</f>
        <v/>
      </c>
      <c r="M20" s="3">
        <f>IF(C20="","",IF(K20&lt;=L20,"Conforme","Dépassement"))</f>
        <v/>
      </c>
      <c r="N20" s="3">
        <f>IF(A20="","",IF(OR(F20="Présentiel",F20="Formation"),"Oui","Non"))</f>
        <v/>
      </c>
      <c r="O20" s="6">
        <f>IF(C20="","",IFERROR(COUNTIFS($C$2:$C$101,C20,$F$2:$F$101,"Télétravail",$H$2:$H$101,"Validé")/COUNTIF($C$2:$C$101,C20),0))</f>
        <v/>
      </c>
    </row>
    <row r="21">
      <c r="A21" s="2" t="n"/>
      <c r="B21" s="7">
        <f>IF(A21="","",IF(MOD(A21,7)=2,"Lundi",IF(MOD(A21,7)=3,"Mardi",IF(MOD(A21,7)=4,"Mercredi",IF(MOD(A21,7)=5,"Jeudi",IF(MOD(A21,7)=6,"Vendredi",IF(MOD(A21,7)=0,"Samedi","Dimanche")))))))</f>
        <v/>
      </c>
      <c r="C21" s="4" t="n"/>
      <c r="D21" s="4" t="n"/>
      <c r="E21" s="4" t="n"/>
      <c r="F21" s="4" t="n"/>
      <c r="G21" s="4" t="n"/>
      <c r="H21" s="4" t="n"/>
      <c r="I21" s="4" t="n"/>
      <c r="J21" s="5" t="n"/>
      <c r="K21" s="7">
        <f>IF(C21="","",COUNTIFS($C$2:$C$101,C21,$F$2:$F$101,"Télétravail",$H$2:$H$101,"Validé"))</f>
        <v/>
      </c>
      <c r="L21" s="7">
        <f>IF(C21="","",IFERROR(VLOOKUP(C21,'Paramètres'!$A$5:$E$104,5,FALSE),0))</f>
        <v/>
      </c>
      <c r="M21" s="7">
        <f>IF(C21="","",IF(K21&lt;=L21,"Conforme","Dépassement"))</f>
        <v/>
      </c>
      <c r="N21" s="7">
        <f>IF(A21="","",IF(OR(F21="Présentiel",F21="Formation"),"Oui","Non"))</f>
        <v/>
      </c>
      <c r="O21" s="8">
        <f>IF(C21="","",IFERROR(COUNTIFS($C$2:$C$101,C21,$F$2:$F$101,"Télétravail",$H$2:$H$101,"Validé")/COUNTIF($C$2:$C$101,C21),0))</f>
        <v/>
      </c>
    </row>
    <row r="22">
      <c r="A22" s="2" t="n"/>
      <c r="B22" s="3">
        <f>IF(A22="","",IF(MOD(A22,7)=2,"Lundi",IF(MOD(A22,7)=3,"Mardi",IF(MOD(A22,7)=4,"Mercredi",IF(MOD(A22,7)=5,"Jeudi",IF(MOD(A22,7)=6,"Vendredi",IF(MOD(A22,7)=0,"Samedi","Dimanche")))))))</f>
        <v/>
      </c>
      <c r="C22" s="4" t="n"/>
      <c r="D22" s="4" t="n"/>
      <c r="E22" s="4" t="n"/>
      <c r="F22" s="4" t="n"/>
      <c r="G22" s="4" t="n"/>
      <c r="H22" s="4" t="n"/>
      <c r="I22" s="4" t="n"/>
      <c r="J22" s="5" t="n"/>
      <c r="K22" s="3">
        <f>IF(C22="","",COUNTIFS($C$2:$C$101,C22,$F$2:$F$101,"Télétravail",$H$2:$H$101,"Validé"))</f>
        <v/>
      </c>
      <c r="L22" s="3">
        <f>IF(C22="","",IFERROR(VLOOKUP(C22,'Paramètres'!$A$5:$E$104,5,FALSE),0))</f>
        <v/>
      </c>
      <c r="M22" s="3">
        <f>IF(C22="","",IF(K22&lt;=L22,"Conforme","Dépassement"))</f>
        <v/>
      </c>
      <c r="N22" s="3">
        <f>IF(A22="","",IF(OR(F22="Présentiel",F22="Formation"),"Oui","Non"))</f>
        <v/>
      </c>
      <c r="O22" s="6">
        <f>IF(C22="","",IFERROR(COUNTIFS($C$2:$C$101,C22,$F$2:$F$101,"Télétravail",$H$2:$H$101,"Validé")/COUNTIF($C$2:$C$101,C22),0))</f>
        <v/>
      </c>
    </row>
    <row r="23">
      <c r="A23" s="2" t="n"/>
      <c r="B23" s="7">
        <f>IF(A23="","",IF(MOD(A23,7)=2,"Lundi",IF(MOD(A23,7)=3,"Mardi",IF(MOD(A23,7)=4,"Mercredi",IF(MOD(A23,7)=5,"Jeudi",IF(MOD(A23,7)=6,"Vendredi",IF(MOD(A23,7)=0,"Samedi","Dimanche")))))))</f>
        <v/>
      </c>
      <c r="C23" s="4" t="n"/>
      <c r="D23" s="4" t="n"/>
      <c r="E23" s="4" t="n"/>
      <c r="F23" s="4" t="n"/>
      <c r="G23" s="4" t="n"/>
      <c r="H23" s="4" t="n"/>
      <c r="I23" s="4" t="n"/>
      <c r="J23" s="5" t="n"/>
      <c r="K23" s="7">
        <f>IF(C23="","",COUNTIFS($C$2:$C$101,C23,$F$2:$F$101,"Télétravail",$H$2:$H$101,"Validé"))</f>
        <v/>
      </c>
      <c r="L23" s="7">
        <f>IF(C23="","",IFERROR(VLOOKUP(C23,'Paramètres'!$A$5:$E$104,5,FALSE),0))</f>
        <v/>
      </c>
      <c r="M23" s="7">
        <f>IF(C23="","",IF(K23&lt;=L23,"Conforme","Dépassement"))</f>
        <v/>
      </c>
      <c r="N23" s="7">
        <f>IF(A23="","",IF(OR(F23="Présentiel",F23="Formation"),"Oui","Non"))</f>
        <v/>
      </c>
      <c r="O23" s="8">
        <f>IF(C23="","",IFERROR(COUNTIFS($C$2:$C$101,C23,$F$2:$F$101,"Télétravail",$H$2:$H$101,"Validé")/COUNTIF($C$2:$C$101,C23),0))</f>
        <v/>
      </c>
    </row>
    <row r="24">
      <c r="A24" s="2" t="n"/>
      <c r="B24" s="3">
        <f>IF(A24="","",IF(MOD(A24,7)=2,"Lundi",IF(MOD(A24,7)=3,"Mardi",IF(MOD(A24,7)=4,"Mercredi",IF(MOD(A24,7)=5,"Jeudi",IF(MOD(A24,7)=6,"Vendredi",IF(MOD(A24,7)=0,"Samedi","Dimanche")))))))</f>
        <v/>
      </c>
      <c r="C24" s="4" t="n"/>
      <c r="D24" s="4" t="n"/>
      <c r="E24" s="4" t="n"/>
      <c r="F24" s="4" t="n"/>
      <c r="G24" s="4" t="n"/>
      <c r="H24" s="4" t="n"/>
      <c r="I24" s="4" t="n"/>
      <c r="J24" s="5" t="n"/>
      <c r="K24" s="3">
        <f>IF(C24="","",COUNTIFS($C$2:$C$101,C24,$F$2:$F$101,"Télétravail",$H$2:$H$101,"Validé"))</f>
        <v/>
      </c>
      <c r="L24" s="3">
        <f>IF(C24="","",IFERROR(VLOOKUP(C24,'Paramètres'!$A$5:$E$104,5,FALSE),0))</f>
        <v/>
      </c>
      <c r="M24" s="3">
        <f>IF(C24="","",IF(K24&lt;=L24,"Conforme","Dépassement"))</f>
        <v/>
      </c>
      <c r="N24" s="3">
        <f>IF(A24="","",IF(OR(F24="Présentiel",F24="Formation"),"Oui","Non"))</f>
        <v/>
      </c>
      <c r="O24" s="6">
        <f>IF(C24="","",IFERROR(COUNTIFS($C$2:$C$101,C24,$F$2:$F$101,"Télétravail",$H$2:$H$101,"Validé")/COUNTIF($C$2:$C$101,C24),0))</f>
        <v/>
      </c>
    </row>
    <row r="25">
      <c r="A25" s="2" t="n"/>
      <c r="B25" s="7">
        <f>IF(A25="","",IF(MOD(A25,7)=2,"Lundi",IF(MOD(A25,7)=3,"Mardi",IF(MOD(A25,7)=4,"Mercredi",IF(MOD(A25,7)=5,"Jeudi",IF(MOD(A25,7)=6,"Vendredi",IF(MOD(A25,7)=0,"Samedi","Dimanche")))))))</f>
        <v/>
      </c>
      <c r="C25" s="4" t="n"/>
      <c r="D25" s="4" t="n"/>
      <c r="E25" s="4" t="n"/>
      <c r="F25" s="4" t="n"/>
      <c r="G25" s="4" t="n"/>
      <c r="H25" s="4" t="n"/>
      <c r="I25" s="4" t="n"/>
      <c r="J25" s="5" t="n"/>
      <c r="K25" s="7">
        <f>IF(C25="","",COUNTIFS($C$2:$C$101,C25,$F$2:$F$101,"Télétravail",$H$2:$H$101,"Validé"))</f>
        <v/>
      </c>
      <c r="L25" s="7">
        <f>IF(C25="","",IFERROR(VLOOKUP(C25,'Paramètres'!$A$5:$E$104,5,FALSE),0))</f>
        <v/>
      </c>
      <c r="M25" s="7">
        <f>IF(C25="","",IF(K25&lt;=L25,"Conforme","Dépassement"))</f>
        <v/>
      </c>
      <c r="N25" s="7">
        <f>IF(A25="","",IF(OR(F25="Présentiel",F25="Formation"),"Oui","Non"))</f>
        <v/>
      </c>
      <c r="O25" s="8">
        <f>IF(C25="","",IFERROR(COUNTIFS($C$2:$C$101,C25,$F$2:$F$101,"Télétravail",$H$2:$H$101,"Validé")/COUNTIF($C$2:$C$101,C25),0))</f>
        <v/>
      </c>
    </row>
    <row r="26">
      <c r="A26" s="2" t="n"/>
      <c r="B26" s="3">
        <f>IF(A26="","",IF(MOD(A26,7)=2,"Lundi",IF(MOD(A26,7)=3,"Mardi",IF(MOD(A26,7)=4,"Mercredi",IF(MOD(A26,7)=5,"Jeudi",IF(MOD(A26,7)=6,"Vendredi",IF(MOD(A26,7)=0,"Samedi","Dimanche")))))))</f>
        <v/>
      </c>
      <c r="C26" s="4" t="n"/>
      <c r="D26" s="4" t="n"/>
      <c r="E26" s="4" t="n"/>
      <c r="F26" s="4" t="n"/>
      <c r="G26" s="4" t="n"/>
      <c r="H26" s="4" t="n"/>
      <c r="I26" s="4" t="n"/>
      <c r="J26" s="5" t="n"/>
      <c r="K26" s="3">
        <f>IF(C26="","",COUNTIFS($C$2:$C$101,C26,$F$2:$F$101,"Télétravail",$H$2:$H$101,"Validé"))</f>
        <v/>
      </c>
      <c r="L26" s="3">
        <f>IF(C26="","",IFERROR(VLOOKUP(C26,'Paramètres'!$A$5:$E$104,5,FALSE),0))</f>
        <v/>
      </c>
      <c r="M26" s="3">
        <f>IF(C26="","",IF(K26&lt;=L26,"Conforme","Dépassement"))</f>
        <v/>
      </c>
      <c r="N26" s="3">
        <f>IF(A26="","",IF(OR(F26="Présentiel",F26="Formation"),"Oui","Non"))</f>
        <v/>
      </c>
      <c r="O26" s="6">
        <f>IF(C26="","",IFERROR(COUNTIFS($C$2:$C$101,C26,$F$2:$F$101,"Télétravail",$H$2:$H$101,"Validé")/COUNTIF($C$2:$C$101,C26),0))</f>
        <v/>
      </c>
    </row>
    <row r="27">
      <c r="A27" s="2" t="n"/>
      <c r="B27" s="7">
        <f>IF(A27="","",IF(MOD(A27,7)=2,"Lundi",IF(MOD(A27,7)=3,"Mardi",IF(MOD(A27,7)=4,"Mercredi",IF(MOD(A27,7)=5,"Jeudi",IF(MOD(A27,7)=6,"Vendredi",IF(MOD(A27,7)=0,"Samedi","Dimanche")))))))</f>
        <v/>
      </c>
      <c r="C27" s="4" t="n"/>
      <c r="D27" s="4" t="n"/>
      <c r="E27" s="4" t="n"/>
      <c r="F27" s="4" t="n"/>
      <c r="G27" s="4" t="n"/>
      <c r="H27" s="4" t="n"/>
      <c r="I27" s="4" t="n"/>
      <c r="J27" s="5" t="n"/>
      <c r="K27" s="7">
        <f>IF(C27="","",COUNTIFS($C$2:$C$101,C27,$F$2:$F$101,"Télétravail",$H$2:$H$101,"Validé"))</f>
        <v/>
      </c>
      <c r="L27" s="7">
        <f>IF(C27="","",IFERROR(VLOOKUP(C27,'Paramètres'!$A$5:$E$104,5,FALSE),0))</f>
        <v/>
      </c>
      <c r="M27" s="7">
        <f>IF(C27="","",IF(K27&lt;=L27,"Conforme","Dépassement"))</f>
        <v/>
      </c>
      <c r="N27" s="7">
        <f>IF(A27="","",IF(OR(F27="Présentiel",F27="Formation"),"Oui","Non"))</f>
        <v/>
      </c>
      <c r="O27" s="8">
        <f>IF(C27="","",IFERROR(COUNTIFS($C$2:$C$101,C27,$F$2:$F$101,"Télétravail",$H$2:$H$101,"Validé")/COUNTIF($C$2:$C$101,C27),0))</f>
        <v/>
      </c>
    </row>
    <row r="28">
      <c r="A28" s="2" t="n"/>
      <c r="B28" s="3">
        <f>IF(A28="","",IF(MOD(A28,7)=2,"Lundi",IF(MOD(A28,7)=3,"Mardi",IF(MOD(A28,7)=4,"Mercredi",IF(MOD(A28,7)=5,"Jeudi",IF(MOD(A28,7)=6,"Vendredi",IF(MOD(A28,7)=0,"Samedi","Dimanche")))))))</f>
        <v/>
      </c>
      <c r="C28" s="4" t="n"/>
      <c r="D28" s="4" t="n"/>
      <c r="E28" s="4" t="n"/>
      <c r="F28" s="4" t="n"/>
      <c r="G28" s="4" t="n"/>
      <c r="H28" s="4" t="n"/>
      <c r="I28" s="4" t="n"/>
      <c r="J28" s="5" t="n"/>
      <c r="K28" s="3">
        <f>IF(C28="","",COUNTIFS($C$2:$C$101,C28,$F$2:$F$101,"Télétravail",$H$2:$H$101,"Validé"))</f>
        <v/>
      </c>
      <c r="L28" s="3">
        <f>IF(C28="","",IFERROR(VLOOKUP(C28,'Paramètres'!$A$5:$E$104,5,FALSE),0))</f>
        <v/>
      </c>
      <c r="M28" s="3">
        <f>IF(C28="","",IF(K28&lt;=L28,"Conforme","Dépassement"))</f>
        <v/>
      </c>
      <c r="N28" s="3">
        <f>IF(A28="","",IF(OR(F28="Présentiel",F28="Formation"),"Oui","Non"))</f>
        <v/>
      </c>
      <c r="O28" s="6">
        <f>IF(C28="","",IFERROR(COUNTIFS($C$2:$C$101,C28,$F$2:$F$101,"Télétravail",$H$2:$H$101,"Validé")/COUNTIF($C$2:$C$101,C28),0))</f>
        <v/>
      </c>
    </row>
    <row r="29">
      <c r="A29" s="2" t="n"/>
      <c r="B29" s="7">
        <f>IF(A29="","",IF(MOD(A29,7)=2,"Lundi",IF(MOD(A29,7)=3,"Mardi",IF(MOD(A29,7)=4,"Mercredi",IF(MOD(A29,7)=5,"Jeudi",IF(MOD(A29,7)=6,"Vendredi",IF(MOD(A29,7)=0,"Samedi","Dimanche")))))))</f>
        <v/>
      </c>
      <c r="C29" s="4" t="n"/>
      <c r="D29" s="4" t="n"/>
      <c r="E29" s="4" t="n"/>
      <c r="F29" s="4" t="n"/>
      <c r="G29" s="4" t="n"/>
      <c r="H29" s="4" t="n"/>
      <c r="I29" s="4" t="n"/>
      <c r="J29" s="5" t="n"/>
      <c r="K29" s="7">
        <f>IF(C29="","",COUNTIFS($C$2:$C$101,C29,$F$2:$F$101,"Télétravail",$H$2:$H$101,"Validé"))</f>
        <v/>
      </c>
      <c r="L29" s="7">
        <f>IF(C29="","",IFERROR(VLOOKUP(C29,'Paramètres'!$A$5:$E$104,5,FALSE),0))</f>
        <v/>
      </c>
      <c r="M29" s="7">
        <f>IF(C29="","",IF(K29&lt;=L29,"Conforme","Dépassement"))</f>
        <v/>
      </c>
      <c r="N29" s="7">
        <f>IF(A29="","",IF(OR(F29="Présentiel",F29="Formation"),"Oui","Non"))</f>
        <v/>
      </c>
      <c r="O29" s="8">
        <f>IF(C29="","",IFERROR(COUNTIFS($C$2:$C$101,C29,$F$2:$F$101,"Télétravail",$H$2:$H$101,"Validé")/COUNTIF($C$2:$C$101,C29),0))</f>
        <v/>
      </c>
    </row>
    <row r="30">
      <c r="A30" s="2" t="n"/>
      <c r="B30" s="3">
        <f>IF(A30="","",IF(MOD(A30,7)=2,"Lundi",IF(MOD(A30,7)=3,"Mardi",IF(MOD(A30,7)=4,"Mercredi",IF(MOD(A30,7)=5,"Jeudi",IF(MOD(A30,7)=6,"Vendredi",IF(MOD(A30,7)=0,"Samedi","Dimanche")))))))</f>
        <v/>
      </c>
      <c r="C30" s="4" t="n"/>
      <c r="D30" s="4" t="n"/>
      <c r="E30" s="4" t="n"/>
      <c r="F30" s="4" t="n"/>
      <c r="G30" s="4" t="n"/>
      <c r="H30" s="4" t="n"/>
      <c r="I30" s="4" t="n"/>
      <c r="J30" s="5" t="n"/>
      <c r="K30" s="3">
        <f>IF(C30="","",COUNTIFS($C$2:$C$101,C30,$F$2:$F$101,"Télétravail",$H$2:$H$101,"Validé"))</f>
        <v/>
      </c>
      <c r="L30" s="3">
        <f>IF(C30="","",IFERROR(VLOOKUP(C30,'Paramètres'!$A$5:$E$104,5,FALSE),0))</f>
        <v/>
      </c>
      <c r="M30" s="3">
        <f>IF(C30="","",IF(K30&lt;=L30,"Conforme","Dépassement"))</f>
        <v/>
      </c>
      <c r="N30" s="3">
        <f>IF(A30="","",IF(OR(F30="Présentiel",F30="Formation"),"Oui","Non"))</f>
        <v/>
      </c>
      <c r="O30" s="6">
        <f>IF(C30="","",IFERROR(COUNTIFS($C$2:$C$101,C30,$F$2:$F$101,"Télétravail",$H$2:$H$101,"Validé")/COUNTIF($C$2:$C$101,C30),0))</f>
        <v/>
      </c>
    </row>
    <row r="31">
      <c r="A31" s="2" t="n"/>
      <c r="B31" s="7">
        <f>IF(A31="","",IF(MOD(A31,7)=2,"Lundi",IF(MOD(A31,7)=3,"Mardi",IF(MOD(A31,7)=4,"Mercredi",IF(MOD(A31,7)=5,"Jeudi",IF(MOD(A31,7)=6,"Vendredi",IF(MOD(A31,7)=0,"Samedi","Dimanche")))))))</f>
        <v/>
      </c>
      <c r="C31" s="4" t="n"/>
      <c r="D31" s="4" t="n"/>
      <c r="E31" s="4" t="n"/>
      <c r="F31" s="4" t="n"/>
      <c r="G31" s="4" t="n"/>
      <c r="H31" s="4" t="n"/>
      <c r="I31" s="4" t="n"/>
      <c r="J31" s="5" t="n"/>
      <c r="K31" s="7">
        <f>IF(C31="","",COUNTIFS($C$2:$C$101,C31,$F$2:$F$101,"Télétravail",$H$2:$H$101,"Validé"))</f>
        <v/>
      </c>
      <c r="L31" s="7">
        <f>IF(C31="","",IFERROR(VLOOKUP(C31,'Paramètres'!$A$5:$E$104,5,FALSE),0))</f>
        <v/>
      </c>
      <c r="M31" s="7">
        <f>IF(C31="","",IF(K31&lt;=L31,"Conforme","Dépassement"))</f>
        <v/>
      </c>
      <c r="N31" s="7">
        <f>IF(A31="","",IF(OR(F31="Présentiel",F31="Formation"),"Oui","Non"))</f>
        <v/>
      </c>
      <c r="O31" s="8">
        <f>IF(C31="","",IFERROR(COUNTIFS($C$2:$C$101,C31,$F$2:$F$101,"Télétravail",$H$2:$H$101,"Validé")/COUNTIF($C$2:$C$101,C31),0))</f>
        <v/>
      </c>
    </row>
    <row r="32">
      <c r="A32" s="2" t="n"/>
      <c r="B32" s="3">
        <f>IF(A32="","",IF(MOD(A32,7)=2,"Lundi",IF(MOD(A32,7)=3,"Mardi",IF(MOD(A32,7)=4,"Mercredi",IF(MOD(A32,7)=5,"Jeudi",IF(MOD(A32,7)=6,"Vendredi",IF(MOD(A32,7)=0,"Samedi","Dimanche")))))))</f>
        <v/>
      </c>
      <c r="C32" s="4" t="n"/>
      <c r="D32" s="4" t="n"/>
      <c r="E32" s="4" t="n"/>
      <c r="F32" s="4" t="n"/>
      <c r="G32" s="4" t="n"/>
      <c r="H32" s="4" t="n"/>
      <c r="I32" s="4" t="n"/>
      <c r="J32" s="5" t="n"/>
      <c r="K32" s="3">
        <f>IF(C32="","",COUNTIFS($C$2:$C$101,C32,$F$2:$F$101,"Télétravail",$H$2:$H$101,"Validé"))</f>
        <v/>
      </c>
      <c r="L32" s="3">
        <f>IF(C32="","",IFERROR(VLOOKUP(C32,'Paramètres'!$A$5:$E$104,5,FALSE),0))</f>
        <v/>
      </c>
      <c r="M32" s="3">
        <f>IF(C32="","",IF(K32&lt;=L32,"Conforme","Dépassement"))</f>
        <v/>
      </c>
      <c r="N32" s="3">
        <f>IF(A32="","",IF(OR(F32="Présentiel",F32="Formation"),"Oui","Non"))</f>
        <v/>
      </c>
      <c r="O32" s="6">
        <f>IF(C32="","",IFERROR(COUNTIFS($C$2:$C$101,C32,$F$2:$F$101,"Télétravail",$H$2:$H$101,"Validé")/COUNTIF($C$2:$C$101,C32),0))</f>
        <v/>
      </c>
    </row>
    <row r="33">
      <c r="A33" s="2" t="n"/>
      <c r="B33" s="7">
        <f>IF(A33="","",IF(MOD(A33,7)=2,"Lundi",IF(MOD(A33,7)=3,"Mardi",IF(MOD(A33,7)=4,"Mercredi",IF(MOD(A33,7)=5,"Jeudi",IF(MOD(A33,7)=6,"Vendredi",IF(MOD(A33,7)=0,"Samedi","Dimanche")))))))</f>
        <v/>
      </c>
      <c r="C33" s="4" t="n"/>
      <c r="D33" s="4" t="n"/>
      <c r="E33" s="4" t="n"/>
      <c r="F33" s="4" t="n"/>
      <c r="G33" s="4" t="n"/>
      <c r="H33" s="4" t="n"/>
      <c r="I33" s="4" t="n"/>
      <c r="J33" s="5" t="n"/>
      <c r="K33" s="7">
        <f>IF(C33="","",COUNTIFS($C$2:$C$101,C33,$F$2:$F$101,"Télétravail",$H$2:$H$101,"Validé"))</f>
        <v/>
      </c>
      <c r="L33" s="7">
        <f>IF(C33="","",IFERROR(VLOOKUP(C33,'Paramètres'!$A$5:$E$104,5,FALSE),0))</f>
        <v/>
      </c>
      <c r="M33" s="7">
        <f>IF(C33="","",IF(K33&lt;=L33,"Conforme","Dépassement"))</f>
        <v/>
      </c>
      <c r="N33" s="7">
        <f>IF(A33="","",IF(OR(F33="Présentiel",F33="Formation"),"Oui","Non"))</f>
        <v/>
      </c>
      <c r="O33" s="8">
        <f>IF(C33="","",IFERROR(COUNTIFS($C$2:$C$101,C33,$F$2:$F$101,"Télétravail",$H$2:$H$101,"Validé")/COUNTIF($C$2:$C$101,C33),0))</f>
        <v/>
      </c>
    </row>
    <row r="34">
      <c r="A34" s="2" t="n"/>
      <c r="B34" s="3">
        <f>IF(A34="","",IF(MOD(A34,7)=2,"Lundi",IF(MOD(A34,7)=3,"Mardi",IF(MOD(A34,7)=4,"Mercredi",IF(MOD(A34,7)=5,"Jeudi",IF(MOD(A34,7)=6,"Vendredi",IF(MOD(A34,7)=0,"Samedi","Dimanche")))))))</f>
        <v/>
      </c>
      <c r="C34" s="4" t="n"/>
      <c r="D34" s="4" t="n"/>
      <c r="E34" s="4" t="n"/>
      <c r="F34" s="4" t="n"/>
      <c r="G34" s="4" t="n"/>
      <c r="H34" s="4" t="n"/>
      <c r="I34" s="4" t="n"/>
      <c r="J34" s="5" t="n"/>
      <c r="K34" s="3">
        <f>IF(C34="","",COUNTIFS($C$2:$C$101,C34,$F$2:$F$101,"Télétravail",$H$2:$H$101,"Validé"))</f>
        <v/>
      </c>
      <c r="L34" s="3">
        <f>IF(C34="","",IFERROR(VLOOKUP(C34,'Paramètres'!$A$5:$E$104,5,FALSE),0))</f>
        <v/>
      </c>
      <c r="M34" s="3">
        <f>IF(C34="","",IF(K34&lt;=L34,"Conforme","Dépassement"))</f>
        <v/>
      </c>
      <c r="N34" s="3">
        <f>IF(A34="","",IF(OR(F34="Présentiel",F34="Formation"),"Oui","Non"))</f>
        <v/>
      </c>
      <c r="O34" s="6">
        <f>IF(C34="","",IFERROR(COUNTIFS($C$2:$C$101,C34,$F$2:$F$101,"Télétravail",$H$2:$H$101,"Validé")/COUNTIF($C$2:$C$101,C34),0))</f>
        <v/>
      </c>
    </row>
    <row r="35">
      <c r="A35" s="2" t="n"/>
      <c r="B35" s="7">
        <f>IF(A35="","",IF(MOD(A35,7)=2,"Lundi",IF(MOD(A35,7)=3,"Mardi",IF(MOD(A35,7)=4,"Mercredi",IF(MOD(A35,7)=5,"Jeudi",IF(MOD(A35,7)=6,"Vendredi",IF(MOD(A35,7)=0,"Samedi","Dimanche")))))))</f>
        <v/>
      </c>
      <c r="C35" s="4" t="n"/>
      <c r="D35" s="4" t="n"/>
      <c r="E35" s="4" t="n"/>
      <c r="F35" s="4" t="n"/>
      <c r="G35" s="4" t="n"/>
      <c r="H35" s="4" t="n"/>
      <c r="I35" s="4" t="n"/>
      <c r="J35" s="5" t="n"/>
      <c r="K35" s="7">
        <f>IF(C35="","",COUNTIFS($C$2:$C$101,C35,$F$2:$F$101,"Télétravail",$H$2:$H$101,"Validé"))</f>
        <v/>
      </c>
      <c r="L35" s="7">
        <f>IF(C35="","",IFERROR(VLOOKUP(C35,'Paramètres'!$A$5:$E$104,5,FALSE),0))</f>
        <v/>
      </c>
      <c r="M35" s="7">
        <f>IF(C35="","",IF(K35&lt;=L35,"Conforme","Dépassement"))</f>
        <v/>
      </c>
      <c r="N35" s="7">
        <f>IF(A35="","",IF(OR(F35="Présentiel",F35="Formation"),"Oui","Non"))</f>
        <v/>
      </c>
      <c r="O35" s="8">
        <f>IF(C35="","",IFERROR(COUNTIFS($C$2:$C$101,C35,$F$2:$F$101,"Télétravail",$H$2:$H$101,"Validé")/COUNTIF($C$2:$C$101,C35),0))</f>
        <v/>
      </c>
    </row>
    <row r="36">
      <c r="A36" s="2" t="n"/>
      <c r="B36" s="3">
        <f>IF(A36="","",IF(MOD(A36,7)=2,"Lundi",IF(MOD(A36,7)=3,"Mardi",IF(MOD(A36,7)=4,"Mercredi",IF(MOD(A36,7)=5,"Jeudi",IF(MOD(A36,7)=6,"Vendredi",IF(MOD(A36,7)=0,"Samedi","Dimanche")))))))</f>
        <v/>
      </c>
      <c r="C36" s="4" t="n"/>
      <c r="D36" s="4" t="n"/>
      <c r="E36" s="4" t="n"/>
      <c r="F36" s="4" t="n"/>
      <c r="G36" s="4" t="n"/>
      <c r="H36" s="4" t="n"/>
      <c r="I36" s="4" t="n"/>
      <c r="J36" s="5" t="n"/>
      <c r="K36" s="3">
        <f>IF(C36="","",COUNTIFS($C$2:$C$101,C36,$F$2:$F$101,"Télétravail",$H$2:$H$101,"Validé"))</f>
        <v/>
      </c>
      <c r="L36" s="3">
        <f>IF(C36="","",IFERROR(VLOOKUP(C36,'Paramètres'!$A$5:$E$104,5,FALSE),0))</f>
        <v/>
      </c>
      <c r="M36" s="3">
        <f>IF(C36="","",IF(K36&lt;=L36,"Conforme","Dépassement"))</f>
        <v/>
      </c>
      <c r="N36" s="3">
        <f>IF(A36="","",IF(OR(F36="Présentiel",F36="Formation"),"Oui","Non"))</f>
        <v/>
      </c>
      <c r="O36" s="6">
        <f>IF(C36="","",IFERROR(COUNTIFS($C$2:$C$101,C36,$F$2:$F$101,"Télétravail",$H$2:$H$101,"Validé")/COUNTIF($C$2:$C$101,C36),0))</f>
        <v/>
      </c>
    </row>
    <row r="37">
      <c r="A37" s="2" t="n"/>
      <c r="B37" s="7">
        <f>IF(A37="","",IF(MOD(A37,7)=2,"Lundi",IF(MOD(A37,7)=3,"Mardi",IF(MOD(A37,7)=4,"Mercredi",IF(MOD(A37,7)=5,"Jeudi",IF(MOD(A37,7)=6,"Vendredi",IF(MOD(A37,7)=0,"Samedi","Dimanche")))))))</f>
        <v/>
      </c>
      <c r="C37" s="4" t="n"/>
      <c r="D37" s="4" t="n"/>
      <c r="E37" s="4" t="n"/>
      <c r="F37" s="4" t="n"/>
      <c r="G37" s="4" t="n"/>
      <c r="H37" s="4" t="n"/>
      <c r="I37" s="4" t="n"/>
      <c r="J37" s="5" t="n"/>
      <c r="K37" s="7">
        <f>IF(C37="","",COUNTIFS($C$2:$C$101,C37,$F$2:$F$101,"Télétravail",$H$2:$H$101,"Validé"))</f>
        <v/>
      </c>
      <c r="L37" s="7">
        <f>IF(C37="","",IFERROR(VLOOKUP(C37,'Paramètres'!$A$5:$E$104,5,FALSE),0))</f>
        <v/>
      </c>
      <c r="M37" s="7">
        <f>IF(C37="","",IF(K37&lt;=L37,"Conforme","Dépassement"))</f>
        <v/>
      </c>
      <c r="N37" s="7">
        <f>IF(A37="","",IF(OR(F37="Présentiel",F37="Formation"),"Oui","Non"))</f>
        <v/>
      </c>
      <c r="O37" s="8">
        <f>IF(C37="","",IFERROR(COUNTIFS($C$2:$C$101,C37,$F$2:$F$101,"Télétravail",$H$2:$H$101,"Validé")/COUNTIF($C$2:$C$101,C37),0))</f>
        <v/>
      </c>
    </row>
    <row r="38">
      <c r="A38" s="2" t="n"/>
      <c r="B38" s="3">
        <f>IF(A38="","",IF(MOD(A38,7)=2,"Lundi",IF(MOD(A38,7)=3,"Mardi",IF(MOD(A38,7)=4,"Mercredi",IF(MOD(A38,7)=5,"Jeudi",IF(MOD(A38,7)=6,"Vendredi",IF(MOD(A38,7)=0,"Samedi","Dimanche")))))))</f>
        <v/>
      </c>
      <c r="C38" s="4" t="n"/>
      <c r="D38" s="4" t="n"/>
      <c r="E38" s="4" t="n"/>
      <c r="F38" s="4" t="n"/>
      <c r="G38" s="4" t="n"/>
      <c r="H38" s="4" t="n"/>
      <c r="I38" s="4" t="n"/>
      <c r="J38" s="5" t="n"/>
      <c r="K38" s="3">
        <f>IF(C38="","",COUNTIFS($C$2:$C$101,C38,$F$2:$F$101,"Télétravail",$H$2:$H$101,"Validé"))</f>
        <v/>
      </c>
      <c r="L38" s="3">
        <f>IF(C38="","",IFERROR(VLOOKUP(C38,'Paramètres'!$A$5:$E$104,5,FALSE),0))</f>
        <v/>
      </c>
      <c r="M38" s="3">
        <f>IF(C38="","",IF(K38&lt;=L38,"Conforme","Dépassement"))</f>
        <v/>
      </c>
      <c r="N38" s="3">
        <f>IF(A38="","",IF(OR(F38="Présentiel",F38="Formation"),"Oui","Non"))</f>
        <v/>
      </c>
      <c r="O38" s="6">
        <f>IF(C38="","",IFERROR(COUNTIFS($C$2:$C$101,C38,$F$2:$F$101,"Télétravail",$H$2:$H$101,"Validé")/COUNTIF($C$2:$C$101,C38),0))</f>
        <v/>
      </c>
    </row>
    <row r="39">
      <c r="A39" s="2" t="n"/>
      <c r="B39" s="7">
        <f>IF(A39="","",IF(MOD(A39,7)=2,"Lundi",IF(MOD(A39,7)=3,"Mardi",IF(MOD(A39,7)=4,"Mercredi",IF(MOD(A39,7)=5,"Jeudi",IF(MOD(A39,7)=6,"Vendredi",IF(MOD(A39,7)=0,"Samedi","Dimanche")))))))</f>
        <v/>
      </c>
      <c r="C39" s="4" t="n"/>
      <c r="D39" s="4" t="n"/>
      <c r="E39" s="4" t="n"/>
      <c r="F39" s="4" t="n"/>
      <c r="G39" s="4" t="n"/>
      <c r="H39" s="4" t="n"/>
      <c r="I39" s="4" t="n"/>
      <c r="J39" s="5" t="n"/>
      <c r="K39" s="7">
        <f>IF(C39="","",COUNTIFS($C$2:$C$101,C39,$F$2:$F$101,"Télétravail",$H$2:$H$101,"Validé"))</f>
        <v/>
      </c>
      <c r="L39" s="7">
        <f>IF(C39="","",IFERROR(VLOOKUP(C39,'Paramètres'!$A$5:$E$104,5,FALSE),0))</f>
        <v/>
      </c>
      <c r="M39" s="7">
        <f>IF(C39="","",IF(K39&lt;=L39,"Conforme","Dépassement"))</f>
        <v/>
      </c>
      <c r="N39" s="7">
        <f>IF(A39="","",IF(OR(F39="Présentiel",F39="Formation"),"Oui","Non"))</f>
        <v/>
      </c>
      <c r="O39" s="8">
        <f>IF(C39="","",IFERROR(COUNTIFS($C$2:$C$101,C39,$F$2:$F$101,"Télétravail",$H$2:$H$101,"Validé")/COUNTIF($C$2:$C$101,C39),0))</f>
        <v/>
      </c>
    </row>
    <row r="40">
      <c r="A40" s="2" t="n"/>
      <c r="B40" s="3">
        <f>IF(A40="","",IF(MOD(A40,7)=2,"Lundi",IF(MOD(A40,7)=3,"Mardi",IF(MOD(A40,7)=4,"Mercredi",IF(MOD(A40,7)=5,"Jeudi",IF(MOD(A40,7)=6,"Vendredi",IF(MOD(A40,7)=0,"Samedi","Dimanche")))))))</f>
        <v/>
      </c>
      <c r="C40" s="4" t="n"/>
      <c r="D40" s="4" t="n"/>
      <c r="E40" s="4" t="n"/>
      <c r="F40" s="4" t="n"/>
      <c r="G40" s="4" t="n"/>
      <c r="H40" s="4" t="n"/>
      <c r="I40" s="4" t="n"/>
      <c r="J40" s="5" t="n"/>
      <c r="K40" s="3">
        <f>IF(C40="","",COUNTIFS($C$2:$C$101,C40,$F$2:$F$101,"Télétravail",$H$2:$H$101,"Validé"))</f>
        <v/>
      </c>
      <c r="L40" s="3">
        <f>IF(C40="","",IFERROR(VLOOKUP(C40,'Paramètres'!$A$5:$E$104,5,FALSE),0))</f>
        <v/>
      </c>
      <c r="M40" s="3">
        <f>IF(C40="","",IF(K40&lt;=L40,"Conforme","Dépassement"))</f>
        <v/>
      </c>
      <c r="N40" s="3">
        <f>IF(A40="","",IF(OR(F40="Présentiel",F40="Formation"),"Oui","Non"))</f>
        <v/>
      </c>
      <c r="O40" s="6">
        <f>IF(C40="","",IFERROR(COUNTIFS($C$2:$C$101,C40,$F$2:$F$101,"Télétravail",$H$2:$H$101,"Validé")/COUNTIF($C$2:$C$101,C40),0))</f>
        <v/>
      </c>
    </row>
    <row r="41">
      <c r="A41" s="2" t="n"/>
      <c r="B41" s="7">
        <f>IF(A41="","",IF(MOD(A41,7)=2,"Lundi",IF(MOD(A41,7)=3,"Mardi",IF(MOD(A41,7)=4,"Mercredi",IF(MOD(A41,7)=5,"Jeudi",IF(MOD(A41,7)=6,"Vendredi",IF(MOD(A41,7)=0,"Samedi","Dimanche")))))))</f>
        <v/>
      </c>
      <c r="C41" s="4" t="n"/>
      <c r="D41" s="4" t="n"/>
      <c r="E41" s="4" t="n"/>
      <c r="F41" s="4" t="n"/>
      <c r="G41" s="4" t="n"/>
      <c r="H41" s="4" t="n"/>
      <c r="I41" s="4" t="n"/>
      <c r="J41" s="5" t="n"/>
      <c r="K41" s="7">
        <f>IF(C41="","",COUNTIFS($C$2:$C$101,C41,$F$2:$F$101,"Télétravail",$H$2:$H$101,"Validé"))</f>
        <v/>
      </c>
      <c r="L41" s="7">
        <f>IF(C41="","",IFERROR(VLOOKUP(C41,'Paramètres'!$A$5:$E$104,5,FALSE),0))</f>
        <v/>
      </c>
      <c r="M41" s="7">
        <f>IF(C41="","",IF(K41&lt;=L41,"Conforme","Dépassement"))</f>
        <v/>
      </c>
      <c r="N41" s="7">
        <f>IF(A41="","",IF(OR(F41="Présentiel",F41="Formation"),"Oui","Non"))</f>
        <v/>
      </c>
      <c r="O41" s="8">
        <f>IF(C41="","",IFERROR(COUNTIFS($C$2:$C$101,C41,$F$2:$F$101,"Télétravail",$H$2:$H$101,"Validé")/COUNTIF($C$2:$C$101,C41),0))</f>
        <v/>
      </c>
    </row>
    <row r="42">
      <c r="A42" s="2" t="n"/>
      <c r="B42" s="3">
        <f>IF(A42="","",IF(MOD(A42,7)=2,"Lundi",IF(MOD(A42,7)=3,"Mardi",IF(MOD(A42,7)=4,"Mercredi",IF(MOD(A42,7)=5,"Jeudi",IF(MOD(A42,7)=6,"Vendredi",IF(MOD(A42,7)=0,"Samedi","Dimanche")))))))</f>
        <v/>
      </c>
      <c r="C42" s="4" t="n"/>
      <c r="D42" s="4" t="n"/>
      <c r="E42" s="4" t="n"/>
      <c r="F42" s="4" t="n"/>
      <c r="G42" s="4" t="n"/>
      <c r="H42" s="4" t="n"/>
      <c r="I42" s="4" t="n"/>
      <c r="J42" s="5" t="n"/>
      <c r="K42" s="3">
        <f>IF(C42="","",COUNTIFS($C$2:$C$101,C42,$F$2:$F$101,"Télétravail",$H$2:$H$101,"Validé"))</f>
        <v/>
      </c>
      <c r="L42" s="3">
        <f>IF(C42="","",IFERROR(VLOOKUP(C42,'Paramètres'!$A$5:$E$104,5,FALSE),0))</f>
        <v/>
      </c>
      <c r="M42" s="3">
        <f>IF(C42="","",IF(K42&lt;=L42,"Conforme","Dépassement"))</f>
        <v/>
      </c>
      <c r="N42" s="3">
        <f>IF(A42="","",IF(OR(F42="Présentiel",F42="Formation"),"Oui","Non"))</f>
        <v/>
      </c>
      <c r="O42" s="6">
        <f>IF(C42="","",IFERROR(COUNTIFS($C$2:$C$101,C42,$F$2:$F$101,"Télétravail",$H$2:$H$101,"Validé")/COUNTIF($C$2:$C$101,C42),0))</f>
        <v/>
      </c>
    </row>
    <row r="43">
      <c r="A43" s="2" t="n"/>
      <c r="B43" s="7">
        <f>IF(A43="","",IF(MOD(A43,7)=2,"Lundi",IF(MOD(A43,7)=3,"Mardi",IF(MOD(A43,7)=4,"Mercredi",IF(MOD(A43,7)=5,"Jeudi",IF(MOD(A43,7)=6,"Vendredi",IF(MOD(A43,7)=0,"Samedi","Dimanche")))))))</f>
        <v/>
      </c>
      <c r="C43" s="4" t="n"/>
      <c r="D43" s="4" t="n"/>
      <c r="E43" s="4" t="n"/>
      <c r="F43" s="4" t="n"/>
      <c r="G43" s="4" t="n"/>
      <c r="H43" s="4" t="n"/>
      <c r="I43" s="4" t="n"/>
      <c r="J43" s="5" t="n"/>
      <c r="K43" s="7">
        <f>IF(C43="","",COUNTIFS($C$2:$C$101,C43,$F$2:$F$101,"Télétravail",$H$2:$H$101,"Validé"))</f>
        <v/>
      </c>
      <c r="L43" s="7">
        <f>IF(C43="","",IFERROR(VLOOKUP(C43,'Paramètres'!$A$5:$E$104,5,FALSE),0))</f>
        <v/>
      </c>
      <c r="M43" s="7">
        <f>IF(C43="","",IF(K43&lt;=L43,"Conforme","Dépassement"))</f>
        <v/>
      </c>
      <c r="N43" s="7">
        <f>IF(A43="","",IF(OR(F43="Présentiel",F43="Formation"),"Oui","Non"))</f>
        <v/>
      </c>
      <c r="O43" s="8">
        <f>IF(C43="","",IFERROR(COUNTIFS($C$2:$C$101,C43,$F$2:$F$101,"Télétravail",$H$2:$H$101,"Validé")/COUNTIF($C$2:$C$101,C43),0))</f>
        <v/>
      </c>
    </row>
    <row r="44">
      <c r="A44" s="2" t="n"/>
      <c r="B44" s="3">
        <f>IF(A44="","",IF(MOD(A44,7)=2,"Lundi",IF(MOD(A44,7)=3,"Mardi",IF(MOD(A44,7)=4,"Mercredi",IF(MOD(A44,7)=5,"Jeudi",IF(MOD(A44,7)=6,"Vendredi",IF(MOD(A44,7)=0,"Samedi","Dimanche")))))))</f>
        <v/>
      </c>
      <c r="C44" s="4" t="n"/>
      <c r="D44" s="4" t="n"/>
      <c r="E44" s="4" t="n"/>
      <c r="F44" s="4" t="n"/>
      <c r="G44" s="4" t="n"/>
      <c r="H44" s="4" t="n"/>
      <c r="I44" s="4" t="n"/>
      <c r="J44" s="5" t="n"/>
      <c r="K44" s="3">
        <f>IF(C44="","",COUNTIFS($C$2:$C$101,C44,$F$2:$F$101,"Télétravail",$H$2:$H$101,"Validé"))</f>
        <v/>
      </c>
      <c r="L44" s="3">
        <f>IF(C44="","",IFERROR(VLOOKUP(C44,'Paramètres'!$A$5:$E$104,5,FALSE),0))</f>
        <v/>
      </c>
      <c r="M44" s="3">
        <f>IF(C44="","",IF(K44&lt;=L44,"Conforme","Dépassement"))</f>
        <v/>
      </c>
      <c r="N44" s="3">
        <f>IF(A44="","",IF(OR(F44="Présentiel",F44="Formation"),"Oui","Non"))</f>
        <v/>
      </c>
      <c r="O44" s="6">
        <f>IF(C44="","",IFERROR(COUNTIFS($C$2:$C$101,C44,$F$2:$F$101,"Télétravail",$H$2:$H$101,"Validé")/COUNTIF($C$2:$C$101,C44),0))</f>
        <v/>
      </c>
    </row>
    <row r="45">
      <c r="A45" s="2" t="n"/>
      <c r="B45" s="7">
        <f>IF(A45="","",IF(MOD(A45,7)=2,"Lundi",IF(MOD(A45,7)=3,"Mardi",IF(MOD(A45,7)=4,"Mercredi",IF(MOD(A45,7)=5,"Jeudi",IF(MOD(A45,7)=6,"Vendredi",IF(MOD(A45,7)=0,"Samedi","Dimanche")))))))</f>
        <v/>
      </c>
      <c r="C45" s="4" t="n"/>
      <c r="D45" s="4" t="n"/>
      <c r="E45" s="4" t="n"/>
      <c r="F45" s="4" t="n"/>
      <c r="G45" s="4" t="n"/>
      <c r="H45" s="4" t="n"/>
      <c r="I45" s="4" t="n"/>
      <c r="J45" s="5" t="n"/>
      <c r="K45" s="7">
        <f>IF(C45="","",COUNTIFS($C$2:$C$101,C45,$F$2:$F$101,"Télétravail",$H$2:$H$101,"Validé"))</f>
        <v/>
      </c>
      <c r="L45" s="7">
        <f>IF(C45="","",IFERROR(VLOOKUP(C45,'Paramètres'!$A$5:$E$104,5,FALSE),0))</f>
        <v/>
      </c>
      <c r="M45" s="7">
        <f>IF(C45="","",IF(K45&lt;=L45,"Conforme","Dépassement"))</f>
        <v/>
      </c>
      <c r="N45" s="7">
        <f>IF(A45="","",IF(OR(F45="Présentiel",F45="Formation"),"Oui","Non"))</f>
        <v/>
      </c>
      <c r="O45" s="8">
        <f>IF(C45="","",IFERROR(COUNTIFS($C$2:$C$101,C45,$F$2:$F$101,"Télétravail",$H$2:$H$101,"Validé")/COUNTIF($C$2:$C$101,C45),0))</f>
        <v/>
      </c>
    </row>
    <row r="46">
      <c r="A46" s="2" t="n"/>
      <c r="B46" s="3">
        <f>IF(A46="","",IF(MOD(A46,7)=2,"Lundi",IF(MOD(A46,7)=3,"Mardi",IF(MOD(A46,7)=4,"Mercredi",IF(MOD(A46,7)=5,"Jeudi",IF(MOD(A46,7)=6,"Vendredi",IF(MOD(A46,7)=0,"Samedi","Dimanche")))))))</f>
        <v/>
      </c>
      <c r="C46" s="4" t="n"/>
      <c r="D46" s="4" t="n"/>
      <c r="E46" s="4" t="n"/>
      <c r="F46" s="4" t="n"/>
      <c r="G46" s="4" t="n"/>
      <c r="H46" s="4" t="n"/>
      <c r="I46" s="4" t="n"/>
      <c r="J46" s="5" t="n"/>
      <c r="K46" s="3">
        <f>IF(C46="","",COUNTIFS($C$2:$C$101,C46,$F$2:$F$101,"Télétravail",$H$2:$H$101,"Validé"))</f>
        <v/>
      </c>
      <c r="L46" s="3">
        <f>IF(C46="","",IFERROR(VLOOKUP(C46,'Paramètres'!$A$5:$E$104,5,FALSE),0))</f>
        <v/>
      </c>
      <c r="M46" s="3">
        <f>IF(C46="","",IF(K46&lt;=L46,"Conforme","Dépassement"))</f>
        <v/>
      </c>
      <c r="N46" s="3">
        <f>IF(A46="","",IF(OR(F46="Présentiel",F46="Formation"),"Oui","Non"))</f>
        <v/>
      </c>
      <c r="O46" s="6">
        <f>IF(C46="","",IFERROR(COUNTIFS($C$2:$C$101,C46,$F$2:$F$101,"Télétravail",$H$2:$H$101,"Validé")/COUNTIF($C$2:$C$101,C46),0))</f>
        <v/>
      </c>
    </row>
    <row r="47">
      <c r="A47" s="2" t="n"/>
      <c r="B47" s="7">
        <f>IF(A47="","",IF(MOD(A47,7)=2,"Lundi",IF(MOD(A47,7)=3,"Mardi",IF(MOD(A47,7)=4,"Mercredi",IF(MOD(A47,7)=5,"Jeudi",IF(MOD(A47,7)=6,"Vendredi",IF(MOD(A47,7)=0,"Samedi","Dimanche")))))))</f>
        <v/>
      </c>
      <c r="C47" s="4" t="n"/>
      <c r="D47" s="4" t="n"/>
      <c r="E47" s="4" t="n"/>
      <c r="F47" s="4" t="n"/>
      <c r="G47" s="4" t="n"/>
      <c r="H47" s="4" t="n"/>
      <c r="I47" s="4" t="n"/>
      <c r="J47" s="5" t="n"/>
      <c r="K47" s="7">
        <f>IF(C47="","",COUNTIFS($C$2:$C$101,C47,$F$2:$F$101,"Télétravail",$H$2:$H$101,"Validé"))</f>
        <v/>
      </c>
      <c r="L47" s="7">
        <f>IF(C47="","",IFERROR(VLOOKUP(C47,'Paramètres'!$A$5:$E$104,5,FALSE),0))</f>
        <v/>
      </c>
      <c r="M47" s="7">
        <f>IF(C47="","",IF(K47&lt;=L47,"Conforme","Dépassement"))</f>
        <v/>
      </c>
      <c r="N47" s="7">
        <f>IF(A47="","",IF(OR(F47="Présentiel",F47="Formation"),"Oui","Non"))</f>
        <v/>
      </c>
      <c r="O47" s="8">
        <f>IF(C47="","",IFERROR(COUNTIFS($C$2:$C$101,C47,$F$2:$F$101,"Télétravail",$H$2:$H$101,"Validé")/COUNTIF($C$2:$C$101,C47),0))</f>
        <v/>
      </c>
    </row>
    <row r="48">
      <c r="A48" s="2" t="n"/>
      <c r="B48" s="3">
        <f>IF(A48="","",IF(MOD(A48,7)=2,"Lundi",IF(MOD(A48,7)=3,"Mardi",IF(MOD(A48,7)=4,"Mercredi",IF(MOD(A48,7)=5,"Jeudi",IF(MOD(A48,7)=6,"Vendredi",IF(MOD(A48,7)=0,"Samedi","Dimanche")))))))</f>
        <v/>
      </c>
      <c r="C48" s="4" t="n"/>
      <c r="D48" s="4" t="n"/>
      <c r="E48" s="4" t="n"/>
      <c r="F48" s="4" t="n"/>
      <c r="G48" s="4" t="n"/>
      <c r="H48" s="4" t="n"/>
      <c r="I48" s="4" t="n"/>
      <c r="J48" s="5" t="n"/>
      <c r="K48" s="3">
        <f>IF(C48="","",COUNTIFS($C$2:$C$101,C48,$F$2:$F$101,"Télétravail",$H$2:$H$101,"Validé"))</f>
        <v/>
      </c>
      <c r="L48" s="3">
        <f>IF(C48="","",IFERROR(VLOOKUP(C48,'Paramètres'!$A$5:$E$104,5,FALSE),0))</f>
        <v/>
      </c>
      <c r="M48" s="3">
        <f>IF(C48="","",IF(K48&lt;=L48,"Conforme","Dépassement"))</f>
        <v/>
      </c>
      <c r="N48" s="3">
        <f>IF(A48="","",IF(OR(F48="Présentiel",F48="Formation"),"Oui","Non"))</f>
        <v/>
      </c>
      <c r="O48" s="6">
        <f>IF(C48="","",IFERROR(COUNTIFS($C$2:$C$101,C48,$F$2:$F$101,"Télétravail",$H$2:$H$101,"Validé")/COUNTIF($C$2:$C$101,C48),0))</f>
        <v/>
      </c>
    </row>
    <row r="49">
      <c r="A49" s="2" t="n"/>
      <c r="B49" s="7">
        <f>IF(A49="","",IF(MOD(A49,7)=2,"Lundi",IF(MOD(A49,7)=3,"Mardi",IF(MOD(A49,7)=4,"Mercredi",IF(MOD(A49,7)=5,"Jeudi",IF(MOD(A49,7)=6,"Vendredi",IF(MOD(A49,7)=0,"Samedi","Dimanche")))))))</f>
        <v/>
      </c>
      <c r="C49" s="4" t="n"/>
      <c r="D49" s="4" t="n"/>
      <c r="E49" s="4" t="n"/>
      <c r="F49" s="4" t="n"/>
      <c r="G49" s="4" t="n"/>
      <c r="H49" s="4" t="n"/>
      <c r="I49" s="4" t="n"/>
      <c r="J49" s="5" t="n"/>
      <c r="K49" s="7">
        <f>IF(C49="","",COUNTIFS($C$2:$C$101,C49,$F$2:$F$101,"Télétravail",$H$2:$H$101,"Validé"))</f>
        <v/>
      </c>
      <c r="L49" s="7">
        <f>IF(C49="","",IFERROR(VLOOKUP(C49,'Paramètres'!$A$5:$E$104,5,FALSE),0))</f>
        <v/>
      </c>
      <c r="M49" s="7">
        <f>IF(C49="","",IF(K49&lt;=L49,"Conforme","Dépassement"))</f>
        <v/>
      </c>
      <c r="N49" s="7">
        <f>IF(A49="","",IF(OR(F49="Présentiel",F49="Formation"),"Oui","Non"))</f>
        <v/>
      </c>
      <c r="O49" s="8">
        <f>IF(C49="","",IFERROR(COUNTIFS($C$2:$C$101,C49,$F$2:$F$101,"Télétravail",$H$2:$H$101,"Validé")/COUNTIF($C$2:$C$101,C49),0))</f>
        <v/>
      </c>
    </row>
    <row r="50">
      <c r="A50" s="2" t="n"/>
      <c r="B50" s="3">
        <f>IF(A50="","",IF(MOD(A50,7)=2,"Lundi",IF(MOD(A50,7)=3,"Mardi",IF(MOD(A50,7)=4,"Mercredi",IF(MOD(A50,7)=5,"Jeudi",IF(MOD(A50,7)=6,"Vendredi",IF(MOD(A50,7)=0,"Samedi","Dimanche")))))))</f>
        <v/>
      </c>
      <c r="C50" s="4" t="n"/>
      <c r="D50" s="4" t="n"/>
      <c r="E50" s="4" t="n"/>
      <c r="F50" s="4" t="n"/>
      <c r="G50" s="4" t="n"/>
      <c r="H50" s="4" t="n"/>
      <c r="I50" s="4" t="n"/>
      <c r="J50" s="5" t="n"/>
      <c r="K50" s="3">
        <f>IF(C50="","",COUNTIFS($C$2:$C$101,C50,$F$2:$F$101,"Télétravail",$H$2:$H$101,"Validé"))</f>
        <v/>
      </c>
      <c r="L50" s="3">
        <f>IF(C50="","",IFERROR(VLOOKUP(C50,'Paramètres'!$A$5:$E$104,5,FALSE),0))</f>
        <v/>
      </c>
      <c r="M50" s="3">
        <f>IF(C50="","",IF(K50&lt;=L50,"Conforme","Dépassement"))</f>
        <v/>
      </c>
      <c r="N50" s="3">
        <f>IF(A50="","",IF(OR(F50="Présentiel",F50="Formation"),"Oui","Non"))</f>
        <v/>
      </c>
      <c r="O50" s="6">
        <f>IF(C50="","",IFERROR(COUNTIFS($C$2:$C$101,C50,$F$2:$F$101,"Télétravail",$H$2:$H$101,"Validé")/COUNTIF($C$2:$C$101,C50),0))</f>
        <v/>
      </c>
    </row>
    <row r="51">
      <c r="A51" s="2" t="n"/>
      <c r="B51" s="7">
        <f>IF(A51="","",IF(MOD(A51,7)=2,"Lundi",IF(MOD(A51,7)=3,"Mardi",IF(MOD(A51,7)=4,"Mercredi",IF(MOD(A51,7)=5,"Jeudi",IF(MOD(A51,7)=6,"Vendredi",IF(MOD(A51,7)=0,"Samedi","Dimanche")))))))</f>
        <v/>
      </c>
      <c r="C51" s="4" t="n"/>
      <c r="D51" s="4" t="n"/>
      <c r="E51" s="4" t="n"/>
      <c r="F51" s="4" t="n"/>
      <c r="G51" s="4" t="n"/>
      <c r="H51" s="4" t="n"/>
      <c r="I51" s="4" t="n"/>
      <c r="J51" s="5" t="n"/>
      <c r="K51" s="7">
        <f>IF(C51="","",COUNTIFS($C$2:$C$101,C51,$F$2:$F$101,"Télétravail",$H$2:$H$101,"Validé"))</f>
        <v/>
      </c>
      <c r="L51" s="7">
        <f>IF(C51="","",IFERROR(VLOOKUP(C51,'Paramètres'!$A$5:$E$104,5,FALSE),0))</f>
        <v/>
      </c>
      <c r="M51" s="7">
        <f>IF(C51="","",IF(K51&lt;=L51,"Conforme","Dépassement"))</f>
        <v/>
      </c>
      <c r="N51" s="7">
        <f>IF(A51="","",IF(OR(F51="Présentiel",F51="Formation"),"Oui","Non"))</f>
        <v/>
      </c>
      <c r="O51" s="8">
        <f>IF(C51="","",IFERROR(COUNTIFS($C$2:$C$101,C51,$F$2:$F$101,"Télétravail",$H$2:$H$101,"Validé")/COUNTIF($C$2:$C$101,C51),0))</f>
        <v/>
      </c>
    </row>
    <row r="52">
      <c r="A52" s="2" t="n"/>
      <c r="B52" s="3">
        <f>IF(A52="","",IF(MOD(A52,7)=2,"Lundi",IF(MOD(A52,7)=3,"Mardi",IF(MOD(A52,7)=4,"Mercredi",IF(MOD(A52,7)=5,"Jeudi",IF(MOD(A52,7)=6,"Vendredi",IF(MOD(A52,7)=0,"Samedi","Dimanche")))))))</f>
        <v/>
      </c>
      <c r="C52" s="4" t="n"/>
      <c r="D52" s="4" t="n"/>
      <c r="E52" s="4" t="n"/>
      <c r="F52" s="4" t="n"/>
      <c r="G52" s="4" t="n"/>
      <c r="H52" s="4" t="n"/>
      <c r="I52" s="4" t="n"/>
      <c r="J52" s="5" t="n"/>
      <c r="K52" s="3">
        <f>IF(C52="","",COUNTIFS($C$2:$C$101,C52,$F$2:$F$101,"Télétravail",$H$2:$H$101,"Validé"))</f>
        <v/>
      </c>
      <c r="L52" s="3">
        <f>IF(C52="","",IFERROR(VLOOKUP(C52,'Paramètres'!$A$5:$E$104,5,FALSE),0))</f>
        <v/>
      </c>
      <c r="M52" s="3">
        <f>IF(C52="","",IF(K52&lt;=L52,"Conforme","Dépassement"))</f>
        <v/>
      </c>
      <c r="N52" s="3">
        <f>IF(A52="","",IF(OR(F52="Présentiel",F52="Formation"),"Oui","Non"))</f>
        <v/>
      </c>
      <c r="O52" s="6">
        <f>IF(C52="","",IFERROR(COUNTIFS($C$2:$C$101,C52,$F$2:$F$101,"Télétravail",$H$2:$H$101,"Validé")/COUNTIF($C$2:$C$101,C52),0))</f>
        <v/>
      </c>
    </row>
    <row r="53">
      <c r="A53" s="2" t="n"/>
      <c r="B53" s="7">
        <f>IF(A53="","",IF(MOD(A53,7)=2,"Lundi",IF(MOD(A53,7)=3,"Mardi",IF(MOD(A53,7)=4,"Mercredi",IF(MOD(A53,7)=5,"Jeudi",IF(MOD(A53,7)=6,"Vendredi",IF(MOD(A53,7)=0,"Samedi","Dimanche")))))))</f>
        <v/>
      </c>
      <c r="C53" s="4" t="n"/>
      <c r="D53" s="4" t="n"/>
      <c r="E53" s="4" t="n"/>
      <c r="F53" s="4" t="n"/>
      <c r="G53" s="4" t="n"/>
      <c r="H53" s="4" t="n"/>
      <c r="I53" s="4" t="n"/>
      <c r="J53" s="5" t="n"/>
      <c r="K53" s="7">
        <f>IF(C53="","",COUNTIFS($C$2:$C$101,C53,$F$2:$F$101,"Télétravail",$H$2:$H$101,"Validé"))</f>
        <v/>
      </c>
      <c r="L53" s="7">
        <f>IF(C53="","",IFERROR(VLOOKUP(C53,'Paramètres'!$A$5:$E$104,5,FALSE),0))</f>
        <v/>
      </c>
      <c r="M53" s="7">
        <f>IF(C53="","",IF(K53&lt;=L53,"Conforme","Dépassement"))</f>
        <v/>
      </c>
      <c r="N53" s="7">
        <f>IF(A53="","",IF(OR(F53="Présentiel",F53="Formation"),"Oui","Non"))</f>
        <v/>
      </c>
      <c r="O53" s="8">
        <f>IF(C53="","",IFERROR(COUNTIFS($C$2:$C$101,C53,$F$2:$F$101,"Télétravail",$H$2:$H$101,"Validé")/COUNTIF($C$2:$C$101,C53),0))</f>
        <v/>
      </c>
    </row>
    <row r="54">
      <c r="A54" s="2" t="n"/>
      <c r="B54" s="3">
        <f>IF(A54="","",IF(MOD(A54,7)=2,"Lundi",IF(MOD(A54,7)=3,"Mardi",IF(MOD(A54,7)=4,"Mercredi",IF(MOD(A54,7)=5,"Jeudi",IF(MOD(A54,7)=6,"Vendredi",IF(MOD(A54,7)=0,"Samedi","Dimanche")))))))</f>
        <v/>
      </c>
      <c r="C54" s="4" t="n"/>
      <c r="D54" s="4" t="n"/>
      <c r="E54" s="4" t="n"/>
      <c r="F54" s="4" t="n"/>
      <c r="G54" s="4" t="n"/>
      <c r="H54" s="4" t="n"/>
      <c r="I54" s="4" t="n"/>
      <c r="J54" s="5" t="n"/>
      <c r="K54" s="3">
        <f>IF(C54="","",COUNTIFS($C$2:$C$101,C54,$F$2:$F$101,"Télétravail",$H$2:$H$101,"Validé"))</f>
        <v/>
      </c>
      <c r="L54" s="3">
        <f>IF(C54="","",IFERROR(VLOOKUP(C54,'Paramètres'!$A$5:$E$104,5,FALSE),0))</f>
        <v/>
      </c>
      <c r="M54" s="3">
        <f>IF(C54="","",IF(K54&lt;=L54,"Conforme","Dépassement"))</f>
        <v/>
      </c>
      <c r="N54" s="3">
        <f>IF(A54="","",IF(OR(F54="Présentiel",F54="Formation"),"Oui","Non"))</f>
        <v/>
      </c>
      <c r="O54" s="6">
        <f>IF(C54="","",IFERROR(COUNTIFS($C$2:$C$101,C54,$F$2:$F$101,"Télétravail",$H$2:$H$101,"Validé")/COUNTIF($C$2:$C$101,C54),0))</f>
        <v/>
      </c>
    </row>
    <row r="55">
      <c r="A55" s="2" t="n"/>
      <c r="B55" s="7">
        <f>IF(A55="","",IF(MOD(A55,7)=2,"Lundi",IF(MOD(A55,7)=3,"Mardi",IF(MOD(A55,7)=4,"Mercredi",IF(MOD(A55,7)=5,"Jeudi",IF(MOD(A55,7)=6,"Vendredi",IF(MOD(A55,7)=0,"Samedi","Dimanche")))))))</f>
        <v/>
      </c>
      <c r="C55" s="4" t="n"/>
      <c r="D55" s="4" t="n"/>
      <c r="E55" s="4" t="n"/>
      <c r="F55" s="4" t="n"/>
      <c r="G55" s="4" t="n"/>
      <c r="H55" s="4" t="n"/>
      <c r="I55" s="4" t="n"/>
      <c r="J55" s="5" t="n"/>
      <c r="K55" s="7">
        <f>IF(C55="","",COUNTIFS($C$2:$C$101,C55,$F$2:$F$101,"Télétravail",$H$2:$H$101,"Validé"))</f>
        <v/>
      </c>
      <c r="L55" s="7">
        <f>IF(C55="","",IFERROR(VLOOKUP(C55,'Paramètres'!$A$5:$E$104,5,FALSE),0))</f>
        <v/>
      </c>
      <c r="M55" s="7">
        <f>IF(C55="","",IF(K55&lt;=L55,"Conforme","Dépassement"))</f>
        <v/>
      </c>
      <c r="N55" s="7">
        <f>IF(A55="","",IF(OR(F55="Présentiel",F55="Formation"),"Oui","Non"))</f>
        <v/>
      </c>
      <c r="O55" s="8">
        <f>IF(C55="","",IFERROR(COUNTIFS($C$2:$C$101,C55,$F$2:$F$101,"Télétravail",$H$2:$H$101,"Validé")/COUNTIF($C$2:$C$101,C55),0))</f>
        <v/>
      </c>
    </row>
    <row r="56">
      <c r="A56" s="2" t="n"/>
      <c r="B56" s="3">
        <f>IF(A56="","",IF(MOD(A56,7)=2,"Lundi",IF(MOD(A56,7)=3,"Mardi",IF(MOD(A56,7)=4,"Mercredi",IF(MOD(A56,7)=5,"Jeudi",IF(MOD(A56,7)=6,"Vendredi",IF(MOD(A56,7)=0,"Samedi","Dimanche")))))))</f>
        <v/>
      </c>
      <c r="C56" s="4" t="n"/>
      <c r="D56" s="4" t="n"/>
      <c r="E56" s="4" t="n"/>
      <c r="F56" s="4" t="n"/>
      <c r="G56" s="4" t="n"/>
      <c r="H56" s="4" t="n"/>
      <c r="I56" s="4" t="n"/>
      <c r="J56" s="5" t="n"/>
      <c r="K56" s="3">
        <f>IF(C56="","",COUNTIFS($C$2:$C$101,C56,$F$2:$F$101,"Télétravail",$H$2:$H$101,"Validé"))</f>
        <v/>
      </c>
      <c r="L56" s="3">
        <f>IF(C56="","",IFERROR(VLOOKUP(C56,'Paramètres'!$A$5:$E$104,5,FALSE),0))</f>
        <v/>
      </c>
      <c r="M56" s="3">
        <f>IF(C56="","",IF(K56&lt;=L56,"Conforme","Dépassement"))</f>
        <v/>
      </c>
      <c r="N56" s="3">
        <f>IF(A56="","",IF(OR(F56="Présentiel",F56="Formation"),"Oui","Non"))</f>
        <v/>
      </c>
      <c r="O56" s="6">
        <f>IF(C56="","",IFERROR(COUNTIFS($C$2:$C$101,C56,$F$2:$F$101,"Télétravail",$H$2:$H$101,"Validé")/COUNTIF($C$2:$C$101,C56),0))</f>
        <v/>
      </c>
    </row>
    <row r="57">
      <c r="A57" s="2" t="n"/>
      <c r="B57" s="7">
        <f>IF(A57="","",IF(MOD(A57,7)=2,"Lundi",IF(MOD(A57,7)=3,"Mardi",IF(MOD(A57,7)=4,"Mercredi",IF(MOD(A57,7)=5,"Jeudi",IF(MOD(A57,7)=6,"Vendredi",IF(MOD(A57,7)=0,"Samedi","Dimanche")))))))</f>
        <v/>
      </c>
      <c r="C57" s="4" t="n"/>
      <c r="D57" s="4" t="n"/>
      <c r="E57" s="4" t="n"/>
      <c r="F57" s="4" t="n"/>
      <c r="G57" s="4" t="n"/>
      <c r="H57" s="4" t="n"/>
      <c r="I57" s="4" t="n"/>
      <c r="J57" s="5" t="n"/>
      <c r="K57" s="7">
        <f>IF(C57="","",COUNTIFS($C$2:$C$101,C57,$F$2:$F$101,"Télétravail",$H$2:$H$101,"Validé"))</f>
        <v/>
      </c>
      <c r="L57" s="7">
        <f>IF(C57="","",IFERROR(VLOOKUP(C57,'Paramètres'!$A$5:$E$104,5,FALSE),0))</f>
        <v/>
      </c>
      <c r="M57" s="7">
        <f>IF(C57="","",IF(K57&lt;=L57,"Conforme","Dépassement"))</f>
        <v/>
      </c>
      <c r="N57" s="7">
        <f>IF(A57="","",IF(OR(F57="Présentiel",F57="Formation"),"Oui","Non"))</f>
        <v/>
      </c>
      <c r="O57" s="8">
        <f>IF(C57="","",IFERROR(COUNTIFS($C$2:$C$101,C57,$F$2:$F$101,"Télétravail",$H$2:$H$101,"Validé")/COUNTIF($C$2:$C$101,C57),0))</f>
        <v/>
      </c>
    </row>
    <row r="58">
      <c r="A58" s="2" t="n"/>
      <c r="B58" s="3">
        <f>IF(A58="","",IF(MOD(A58,7)=2,"Lundi",IF(MOD(A58,7)=3,"Mardi",IF(MOD(A58,7)=4,"Mercredi",IF(MOD(A58,7)=5,"Jeudi",IF(MOD(A58,7)=6,"Vendredi",IF(MOD(A58,7)=0,"Samedi","Dimanche")))))))</f>
        <v/>
      </c>
      <c r="C58" s="4" t="n"/>
      <c r="D58" s="4" t="n"/>
      <c r="E58" s="4" t="n"/>
      <c r="F58" s="4" t="n"/>
      <c r="G58" s="4" t="n"/>
      <c r="H58" s="4" t="n"/>
      <c r="I58" s="4" t="n"/>
      <c r="J58" s="5" t="n"/>
      <c r="K58" s="3">
        <f>IF(C58="","",COUNTIFS($C$2:$C$101,C58,$F$2:$F$101,"Télétravail",$H$2:$H$101,"Validé"))</f>
        <v/>
      </c>
      <c r="L58" s="3">
        <f>IF(C58="","",IFERROR(VLOOKUP(C58,'Paramètres'!$A$5:$E$104,5,FALSE),0))</f>
        <v/>
      </c>
      <c r="M58" s="3">
        <f>IF(C58="","",IF(K58&lt;=L58,"Conforme","Dépassement"))</f>
        <v/>
      </c>
      <c r="N58" s="3">
        <f>IF(A58="","",IF(OR(F58="Présentiel",F58="Formation"),"Oui","Non"))</f>
        <v/>
      </c>
      <c r="O58" s="6">
        <f>IF(C58="","",IFERROR(COUNTIFS($C$2:$C$101,C58,$F$2:$F$101,"Télétravail",$H$2:$H$101,"Validé")/COUNTIF($C$2:$C$101,C58),0))</f>
        <v/>
      </c>
    </row>
    <row r="59">
      <c r="A59" s="2" t="n"/>
      <c r="B59" s="7">
        <f>IF(A59="","",IF(MOD(A59,7)=2,"Lundi",IF(MOD(A59,7)=3,"Mardi",IF(MOD(A59,7)=4,"Mercredi",IF(MOD(A59,7)=5,"Jeudi",IF(MOD(A59,7)=6,"Vendredi",IF(MOD(A59,7)=0,"Samedi","Dimanche")))))))</f>
        <v/>
      </c>
      <c r="C59" s="4" t="n"/>
      <c r="D59" s="4" t="n"/>
      <c r="E59" s="4" t="n"/>
      <c r="F59" s="4" t="n"/>
      <c r="G59" s="4" t="n"/>
      <c r="H59" s="4" t="n"/>
      <c r="I59" s="4" t="n"/>
      <c r="J59" s="5" t="n"/>
      <c r="K59" s="7">
        <f>IF(C59="","",COUNTIFS($C$2:$C$101,C59,$F$2:$F$101,"Télétravail",$H$2:$H$101,"Validé"))</f>
        <v/>
      </c>
      <c r="L59" s="7">
        <f>IF(C59="","",IFERROR(VLOOKUP(C59,'Paramètres'!$A$5:$E$104,5,FALSE),0))</f>
        <v/>
      </c>
      <c r="M59" s="7">
        <f>IF(C59="","",IF(K59&lt;=L59,"Conforme","Dépassement"))</f>
        <v/>
      </c>
      <c r="N59" s="7">
        <f>IF(A59="","",IF(OR(F59="Présentiel",F59="Formation"),"Oui","Non"))</f>
        <v/>
      </c>
      <c r="O59" s="8">
        <f>IF(C59="","",IFERROR(COUNTIFS($C$2:$C$101,C59,$F$2:$F$101,"Télétravail",$H$2:$H$101,"Validé")/COUNTIF($C$2:$C$101,C59),0))</f>
        <v/>
      </c>
    </row>
    <row r="60">
      <c r="A60" s="2" t="n"/>
      <c r="B60" s="3">
        <f>IF(A60="","",IF(MOD(A60,7)=2,"Lundi",IF(MOD(A60,7)=3,"Mardi",IF(MOD(A60,7)=4,"Mercredi",IF(MOD(A60,7)=5,"Jeudi",IF(MOD(A60,7)=6,"Vendredi",IF(MOD(A60,7)=0,"Samedi","Dimanche")))))))</f>
        <v/>
      </c>
      <c r="C60" s="4" t="n"/>
      <c r="D60" s="4" t="n"/>
      <c r="E60" s="4" t="n"/>
      <c r="F60" s="4" t="n"/>
      <c r="G60" s="4" t="n"/>
      <c r="H60" s="4" t="n"/>
      <c r="I60" s="4" t="n"/>
      <c r="J60" s="5" t="n"/>
      <c r="K60" s="3">
        <f>IF(C60="","",COUNTIFS($C$2:$C$101,C60,$F$2:$F$101,"Télétravail",$H$2:$H$101,"Validé"))</f>
        <v/>
      </c>
      <c r="L60" s="3">
        <f>IF(C60="","",IFERROR(VLOOKUP(C60,'Paramètres'!$A$5:$E$104,5,FALSE),0))</f>
        <v/>
      </c>
      <c r="M60" s="3">
        <f>IF(C60="","",IF(K60&lt;=L60,"Conforme","Dépassement"))</f>
        <v/>
      </c>
      <c r="N60" s="3">
        <f>IF(A60="","",IF(OR(F60="Présentiel",F60="Formation"),"Oui","Non"))</f>
        <v/>
      </c>
      <c r="O60" s="6">
        <f>IF(C60="","",IFERROR(COUNTIFS($C$2:$C$101,C60,$F$2:$F$101,"Télétravail",$H$2:$H$101,"Validé")/COUNTIF($C$2:$C$101,C60),0))</f>
        <v/>
      </c>
    </row>
    <row r="61">
      <c r="A61" s="2" t="n"/>
      <c r="B61" s="7">
        <f>IF(A61="","",IF(MOD(A61,7)=2,"Lundi",IF(MOD(A61,7)=3,"Mardi",IF(MOD(A61,7)=4,"Mercredi",IF(MOD(A61,7)=5,"Jeudi",IF(MOD(A61,7)=6,"Vendredi",IF(MOD(A61,7)=0,"Samedi","Dimanche")))))))</f>
        <v/>
      </c>
      <c r="C61" s="4" t="n"/>
      <c r="D61" s="4" t="n"/>
      <c r="E61" s="4" t="n"/>
      <c r="F61" s="4" t="n"/>
      <c r="G61" s="4" t="n"/>
      <c r="H61" s="4" t="n"/>
      <c r="I61" s="4" t="n"/>
      <c r="J61" s="5" t="n"/>
      <c r="K61" s="7">
        <f>IF(C61="","",COUNTIFS($C$2:$C$101,C61,$F$2:$F$101,"Télétravail",$H$2:$H$101,"Validé"))</f>
        <v/>
      </c>
      <c r="L61" s="7">
        <f>IF(C61="","",IFERROR(VLOOKUP(C61,'Paramètres'!$A$5:$E$104,5,FALSE),0))</f>
        <v/>
      </c>
      <c r="M61" s="7">
        <f>IF(C61="","",IF(K61&lt;=L61,"Conforme","Dépassement"))</f>
        <v/>
      </c>
      <c r="N61" s="7">
        <f>IF(A61="","",IF(OR(F61="Présentiel",F61="Formation"),"Oui","Non"))</f>
        <v/>
      </c>
      <c r="O61" s="8">
        <f>IF(C61="","",IFERROR(COUNTIFS($C$2:$C$101,C61,$F$2:$F$101,"Télétravail",$H$2:$H$101,"Validé")/COUNTIF($C$2:$C$101,C61),0))</f>
        <v/>
      </c>
    </row>
    <row r="62">
      <c r="A62" s="2" t="n"/>
      <c r="B62" s="3">
        <f>IF(A62="","",IF(MOD(A62,7)=2,"Lundi",IF(MOD(A62,7)=3,"Mardi",IF(MOD(A62,7)=4,"Mercredi",IF(MOD(A62,7)=5,"Jeudi",IF(MOD(A62,7)=6,"Vendredi",IF(MOD(A62,7)=0,"Samedi","Dimanche")))))))</f>
        <v/>
      </c>
      <c r="C62" s="4" t="n"/>
      <c r="D62" s="4" t="n"/>
      <c r="E62" s="4" t="n"/>
      <c r="F62" s="4" t="n"/>
      <c r="G62" s="4" t="n"/>
      <c r="H62" s="4" t="n"/>
      <c r="I62" s="4" t="n"/>
      <c r="J62" s="5" t="n"/>
      <c r="K62" s="3">
        <f>IF(C62="","",COUNTIFS($C$2:$C$101,C62,$F$2:$F$101,"Télétravail",$H$2:$H$101,"Validé"))</f>
        <v/>
      </c>
      <c r="L62" s="3">
        <f>IF(C62="","",IFERROR(VLOOKUP(C62,'Paramètres'!$A$5:$E$104,5,FALSE),0))</f>
        <v/>
      </c>
      <c r="M62" s="3">
        <f>IF(C62="","",IF(K62&lt;=L62,"Conforme","Dépassement"))</f>
        <v/>
      </c>
      <c r="N62" s="3">
        <f>IF(A62="","",IF(OR(F62="Présentiel",F62="Formation"),"Oui","Non"))</f>
        <v/>
      </c>
      <c r="O62" s="6">
        <f>IF(C62="","",IFERROR(COUNTIFS($C$2:$C$101,C62,$F$2:$F$101,"Télétravail",$H$2:$H$101,"Validé")/COUNTIF($C$2:$C$101,C62),0))</f>
        <v/>
      </c>
    </row>
    <row r="63">
      <c r="A63" s="2" t="n"/>
      <c r="B63" s="7">
        <f>IF(A63="","",IF(MOD(A63,7)=2,"Lundi",IF(MOD(A63,7)=3,"Mardi",IF(MOD(A63,7)=4,"Mercredi",IF(MOD(A63,7)=5,"Jeudi",IF(MOD(A63,7)=6,"Vendredi",IF(MOD(A63,7)=0,"Samedi","Dimanche")))))))</f>
        <v/>
      </c>
      <c r="C63" s="4" t="n"/>
      <c r="D63" s="4" t="n"/>
      <c r="E63" s="4" t="n"/>
      <c r="F63" s="4" t="n"/>
      <c r="G63" s="4" t="n"/>
      <c r="H63" s="4" t="n"/>
      <c r="I63" s="4" t="n"/>
      <c r="J63" s="5" t="n"/>
      <c r="K63" s="7">
        <f>IF(C63="","",COUNTIFS($C$2:$C$101,C63,$F$2:$F$101,"Télétravail",$H$2:$H$101,"Validé"))</f>
        <v/>
      </c>
      <c r="L63" s="7">
        <f>IF(C63="","",IFERROR(VLOOKUP(C63,'Paramètres'!$A$5:$E$104,5,FALSE),0))</f>
        <v/>
      </c>
      <c r="M63" s="7">
        <f>IF(C63="","",IF(K63&lt;=L63,"Conforme","Dépassement"))</f>
        <v/>
      </c>
      <c r="N63" s="7">
        <f>IF(A63="","",IF(OR(F63="Présentiel",F63="Formation"),"Oui","Non"))</f>
        <v/>
      </c>
      <c r="O63" s="8">
        <f>IF(C63="","",IFERROR(COUNTIFS($C$2:$C$101,C63,$F$2:$F$101,"Télétravail",$H$2:$H$101,"Validé")/COUNTIF($C$2:$C$101,C63),0))</f>
        <v/>
      </c>
    </row>
    <row r="64">
      <c r="A64" s="2" t="n"/>
      <c r="B64" s="3">
        <f>IF(A64="","",IF(MOD(A64,7)=2,"Lundi",IF(MOD(A64,7)=3,"Mardi",IF(MOD(A64,7)=4,"Mercredi",IF(MOD(A64,7)=5,"Jeudi",IF(MOD(A64,7)=6,"Vendredi",IF(MOD(A64,7)=0,"Samedi","Dimanche")))))))</f>
        <v/>
      </c>
      <c r="C64" s="4" t="n"/>
      <c r="D64" s="4" t="n"/>
      <c r="E64" s="4" t="n"/>
      <c r="F64" s="4" t="n"/>
      <c r="G64" s="4" t="n"/>
      <c r="H64" s="4" t="n"/>
      <c r="I64" s="4" t="n"/>
      <c r="J64" s="5" t="n"/>
      <c r="K64" s="3">
        <f>IF(C64="","",COUNTIFS($C$2:$C$101,C64,$F$2:$F$101,"Télétravail",$H$2:$H$101,"Validé"))</f>
        <v/>
      </c>
      <c r="L64" s="3">
        <f>IF(C64="","",IFERROR(VLOOKUP(C64,'Paramètres'!$A$5:$E$104,5,FALSE),0))</f>
        <v/>
      </c>
      <c r="M64" s="3">
        <f>IF(C64="","",IF(K64&lt;=L64,"Conforme","Dépassement"))</f>
        <v/>
      </c>
      <c r="N64" s="3">
        <f>IF(A64="","",IF(OR(F64="Présentiel",F64="Formation"),"Oui","Non"))</f>
        <v/>
      </c>
      <c r="O64" s="6">
        <f>IF(C64="","",IFERROR(COUNTIFS($C$2:$C$101,C64,$F$2:$F$101,"Télétravail",$H$2:$H$101,"Validé")/COUNTIF($C$2:$C$101,C64),0))</f>
        <v/>
      </c>
    </row>
    <row r="65">
      <c r="A65" s="2" t="n"/>
      <c r="B65" s="7">
        <f>IF(A65="","",IF(MOD(A65,7)=2,"Lundi",IF(MOD(A65,7)=3,"Mardi",IF(MOD(A65,7)=4,"Mercredi",IF(MOD(A65,7)=5,"Jeudi",IF(MOD(A65,7)=6,"Vendredi",IF(MOD(A65,7)=0,"Samedi","Dimanche")))))))</f>
        <v/>
      </c>
      <c r="C65" s="4" t="n"/>
      <c r="D65" s="4" t="n"/>
      <c r="E65" s="4" t="n"/>
      <c r="F65" s="4" t="n"/>
      <c r="G65" s="4" t="n"/>
      <c r="H65" s="4" t="n"/>
      <c r="I65" s="4" t="n"/>
      <c r="J65" s="5" t="n"/>
      <c r="K65" s="7">
        <f>IF(C65="","",COUNTIFS($C$2:$C$101,C65,$F$2:$F$101,"Télétravail",$H$2:$H$101,"Validé"))</f>
        <v/>
      </c>
      <c r="L65" s="7">
        <f>IF(C65="","",IFERROR(VLOOKUP(C65,'Paramètres'!$A$5:$E$104,5,FALSE),0))</f>
        <v/>
      </c>
      <c r="M65" s="7">
        <f>IF(C65="","",IF(K65&lt;=L65,"Conforme","Dépassement"))</f>
        <v/>
      </c>
      <c r="N65" s="7">
        <f>IF(A65="","",IF(OR(F65="Présentiel",F65="Formation"),"Oui","Non"))</f>
        <v/>
      </c>
      <c r="O65" s="8">
        <f>IF(C65="","",IFERROR(COUNTIFS($C$2:$C$101,C65,$F$2:$F$101,"Télétravail",$H$2:$H$101,"Validé")/COUNTIF($C$2:$C$101,C65),0))</f>
        <v/>
      </c>
    </row>
    <row r="66">
      <c r="A66" s="2" t="n"/>
      <c r="B66" s="3">
        <f>IF(A66="","",IF(MOD(A66,7)=2,"Lundi",IF(MOD(A66,7)=3,"Mardi",IF(MOD(A66,7)=4,"Mercredi",IF(MOD(A66,7)=5,"Jeudi",IF(MOD(A66,7)=6,"Vendredi",IF(MOD(A66,7)=0,"Samedi","Dimanche")))))))</f>
        <v/>
      </c>
      <c r="C66" s="4" t="n"/>
      <c r="D66" s="4" t="n"/>
      <c r="E66" s="4" t="n"/>
      <c r="F66" s="4" t="n"/>
      <c r="G66" s="4" t="n"/>
      <c r="H66" s="4" t="n"/>
      <c r="I66" s="4" t="n"/>
      <c r="J66" s="5" t="n"/>
      <c r="K66" s="3">
        <f>IF(C66="","",COUNTIFS($C$2:$C$101,C66,$F$2:$F$101,"Télétravail",$H$2:$H$101,"Validé"))</f>
        <v/>
      </c>
      <c r="L66" s="3">
        <f>IF(C66="","",IFERROR(VLOOKUP(C66,'Paramètres'!$A$5:$E$104,5,FALSE),0))</f>
        <v/>
      </c>
      <c r="M66" s="3">
        <f>IF(C66="","",IF(K66&lt;=L66,"Conforme","Dépassement"))</f>
        <v/>
      </c>
      <c r="N66" s="3">
        <f>IF(A66="","",IF(OR(F66="Présentiel",F66="Formation"),"Oui","Non"))</f>
        <v/>
      </c>
      <c r="O66" s="6">
        <f>IF(C66="","",IFERROR(COUNTIFS($C$2:$C$101,C66,$F$2:$F$101,"Télétravail",$H$2:$H$101,"Validé")/COUNTIF($C$2:$C$101,C66),0))</f>
        <v/>
      </c>
    </row>
    <row r="67">
      <c r="A67" s="2" t="n"/>
      <c r="B67" s="7">
        <f>IF(A67="","",IF(MOD(A67,7)=2,"Lundi",IF(MOD(A67,7)=3,"Mardi",IF(MOD(A67,7)=4,"Mercredi",IF(MOD(A67,7)=5,"Jeudi",IF(MOD(A67,7)=6,"Vendredi",IF(MOD(A67,7)=0,"Samedi","Dimanche")))))))</f>
        <v/>
      </c>
      <c r="C67" s="4" t="n"/>
      <c r="D67" s="4" t="n"/>
      <c r="E67" s="4" t="n"/>
      <c r="F67" s="4" t="n"/>
      <c r="G67" s="4" t="n"/>
      <c r="H67" s="4" t="n"/>
      <c r="I67" s="4" t="n"/>
      <c r="J67" s="5" t="n"/>
      <c r="K67" s="7">
        <f>IF(C67="","",COUNTIFS($C$2:$C$101,C67,$F$2:$F$101,"Télétravail",$H$2:$H$101,"Validé"))</f>
        <v/>
      </c>
      <c r="L67" s="7">
        <f>IF(C67="","",IFERROR(VLOOKUP(C67,'Paramètres'!$A$5:$E$104,5,FALSE),0))</f>
        <v/>
      </c>
      <c r="M67" s="7">
        <f>IF(C67="","",IF(K67&lt;=L67,"Conforme","Dépassement"))</f>
        <v/>
      </c>
      <c r="N67" s="7">
        <f>IF(A67="","",IF(OR(F67="Présentiel",F67="Formation"),"Oui","Non"))</f>
        <v/>
      </c>
      <c r="O67" s="8">
        <f>IF(C67="","",IFERROR(COUNTIFS($C$2:$C$101,C67,$F$2:$F$101,"Télétravail",$H$2:$H$101,"Validé")/COUNTIF($C$2:$C$101,C67),0))</f>
        <v/>
      </c>
    </row>
    <row r="68">
      <c r="A68" s="2" t="n"/>
      <c r="B68" s="3">
        <f>IF(A68="","",IF(MOD(A68,7)=2,"Lundi",IF(MOD(A68,7)=3,"Mardi",IF(MOD(A68,7)=4,"Mercredi",IF(MOD(A68,7)=5,"Jeudi",IF(MOD(A68,7)=6,"Vendredi",IF(MOD(A68,7)=0,"Samedi","Dimanche")))))))</f>
        <v/>
      </c>
      <c r="C68" s="4" t="n"/>
      <c r="D68" s="4" t="n"/>
      <c r="E68" s="4" t="n"/>
      <c r="F68" s="4" t="n"/>
      <c r="G68" s="4" t="n"/>
      <c r="H68" s="4" t="n"/>
      <c r="I68" s="4" t="n"/>
      <c r="J68" s="5" t="n"/>
      <c r="K68" s="3">
        <f>IF(C68="","",COUNTIFS($C$2:$C$101,C68,$F$2:$F$101,"Télétravail",$H$2:$H$101,"Validé"))</f>
        <v/>
      </c>
      <c r="L68" s="3">
        <f>IF(C68="","",IFERROR(VLOOKUP(C68,'Paramètres'!$A$5:$E$104,5,FALSE),0))</f>
        <v/>
      </c>
      <c r="M68" s="3">
        <f>IF(C68="","",IF(K68&lt;=L68,"Conforme","Dépassement"))</f>
        <v/>
      </c>
      <c r="N68" s="3">
        <f>IF(A68="","",IF(OR(F68="Présentiel",F68="Formation"),"Oui","Non"))</f>
        <v/>
      </c>
      <c r="O68" s="6">
        <f>IF(C68="","",IFERROR(COUNTIFS($C$2:$C$101,C68,$F$2:$F$101,"Télétravail",$H$2:$H$101,"Validé")/COUNTIF($C$2:$C$101,C68),0))</f>
        <v/>
      </c>
    </row>
    <row r="69">
      <c r="A69" s="2" t="n"/>
      <c r="B69" s="7">
        <f>IF(A69="","",IF(MOD(A69,7)=2,"Lundi",IF(MOD(A69,7)=3,"Mardi",IF(MOD(A69,7)=4,"Mercredi",IF(MOD(A69,7)=5,"Jeudi",IF(MOD(A69,7)=6,"Vendredi",IF(MOD(A69,7)=0,"Samedi","Dimanche")))))))</f>
        <v/>
      </c>
      <c r="C69" s="4" t="n"/>
      <c r="D69" s="4" t="n"/>
      <c r="E69" s="4" t="n"/>
      <c r="F69" s="4" t="n"/>
      <c r="G69" s="4" t="n"/>
      <c r="H69" s="4" t="n"/>
      <c r="I69" s="4" t="n"/>
      <c r="J69" s="5" t="n"/>
      <c r="K69" s="7">
        <f>IF(C69="","",COUNTIFS($C$2:$C$101,C69,$F$2:$F$101,"Télétravail",$H$2:$H$101,"Validé"))</f>
        <v/>
      </c>
      <c r="L69" s="7">
        <f>IF(C69="","",IFERROR(VLOOKUP(C69,'Paramètres'!$A$5:$E$104,5,FALSE),0))</f>
        <v/>
      </c>
      <c r="M69" s="7">
        <f>IF(C69="","",IF(K69&lt;=L69,"Conforme","Dépassement"))</f>
        <v/>
      </c>
      <c r="N69" s="7">
        <f>IF(A69="","",IF(OR(F69="Présentiel",F69="Formation"),"Oui","Non"))</f>
        <v/>
      </c>
      <c r="O69" s="8">
        <f>IF(C69="","",IFERROR(COUNTIFS($C$2:$C$101,C69,$F$2:$F$101,"Télétravail",$H$2:$H$101,"Validé")/COUNTIF($C$2:$C$101,C69),0))</f>
        <v/>
      </c>
    </row>
    <row r="70">
      <c r="A70" s="2" t="n"/>
      <c r="B70" s="3">
        <f>IF(A70="","",IF(MOD(A70,7)=2,"Lundi",IF(MOD(A70,7)=3,"Mardi",IF(MOD(A70,7)=4,"Mercredi",IF(MOD(A70,7)=5,"Jeudi",IF(MOD(A70,7)=6,"Vendredi",IF(MOD(A70,7)=0,"Samedi","Dimanche")))))))</f>
        <v/>
      </c>
      <c r="C70" s="4" t="n"/>
      <c r="D70" s="4" t="n"/>
      <c r="E70" s="4" t="n"/>
      <c r="F70" s="4" t="n"/>
      <c r="G70" s="4" t="n"/>
      <c r="H70" s="4" t="n"/>
      <c r="I70" s="4" t="n"/>
      <c r="J70" s="5" t="n"/>
      <c r="K70" s="3">
        <f>IF(C70="","",COUNTIFS($C$2:$C$101,C70,$F$2:$F$101,"Télétravail",$H$2:$H$101,"Validé"))</f>
        <v/>
      </c>
      <c r="L70" s="3">
        <f>IF(C70="","",IFERROR(VLOOKUP(C70,'Paramètres'!$A$5:$E$104,5,FALSE),0))</f>
        <v/>
      </c>
      <c r="M70" s="3">
        <f>IF(C70="","",IF(K70&lt;=L70,"Conforme","Dépassement"))</f>
        <v/>
      </c>
      <c r="N70" s="3">
        <f>IF(A70="","",IF(OR(F70="Présentiel",F70="Formation"),"Oui","Non"))</f>
        <v/>
      </c>
      <c r="O70" s="6">
        <f>IF(C70="","",IFERROR(COUNTIFS($C$2:$C$101,C70,$F$2:$F$101,"Télétravail",$H$2:$H$101,"Validé")/COUNTIF($C$2:$C$101,C70),0))</f>
        <v/>
      </c>
    </row>
    <row r="71">
      <c r="A71" s="2" t="n"/>
      <c r="B71" s="7">
        <f>IF(A71="","",IF(MOD(A71,7)=2,"Lundi",IF(MOD(A71,7)=3,"Mardi",IF(MOD(A71,7)=4,"Mercredi",IF(MOD(A71,7)=5,"Jeudi",IF(MOD(A71,7)=6,"Vendredi",IF(MOD(A71,7)=0,"Samedi","Dimanche")))))))</f>
        <v/>
      </c>
      <c r="C71" s="4" t="n"/>
      <c r="D71" s="4" t="n"/>
      <c r="E71" s="4" t="n"/>
      <c r="F71" s="4" t="n"/>
      <c r="G71" s="4" t="n"/>
      <c r="H71" s="4" t="n"/>
      <c r="I71" s="4" t="n"/>
      <c r="J71" s="5" t="n"/>
      <c r="K71" s="7">
        <f>IF(C71="","",COUNTIFS($C$2:$C$101,C71,$F$2:$F$101,"Télétravail",$H$2:$H$101,"Validé"))</f>
        <v/>
      </c>
      <c r="L71" s="7">
        <f>IF(C71="","",IFERROR(VLOOKUP(C71,'Paramètres'!$A$5:$E$104,5,FALSE),0))</f>
        <v/>
      </c>
      <c r="M71" s="7">
        <f>IF(C71="","",IF(K71&lt;=L71,"Conforme","Dépassement"))</f>
        <v/>
      </c>
      <c r="N71" s="7">
        <f>IF(A71="","",IF(OR(F71="Présentiel",F71="Formation"),"Oui","Non"))</f>
        <v/>
      </c>
      <c r="O71" s="8">
        <f>IF(C71="","",IFERROR(COUNTIFS($C$2:$C$101,C71,$F$2:$F$101,"Télétravail",$H$2:$H$101,"Validé")/COUNTIF($C$2:$C$101,C71),0))</f>
        <v/>
      </c>
    </row>
    <row r="72">
      <c r="A72" s="2" t="n"/>
      <c r="B72" s="3">
        <f>IF(A72="","",IF(MOD(A72,7)=2,"Lundi",IF(MOD(A72,7)=3,"Mardi",IF(MOD(A72,7)=4,"Mercredi",IF(MOD(A72,7)=5,"Jeudi",IF(MOD(A72,7)=6,"Vendredi",IF(MOD(A72,7)=0,"Samedi","Dimanche")))))))</f>
        <v/>
      </c>
      <c r="C72" s="4" t="n"/>
      <c r="D72" s="4" t="n"/>
      <c r="E72" s="4" t="n"/>
      <c r="F72" s="4" t="n"/>
      <c r="G72" s="4" t="n"/>
      <c r="H72" s="4" t="n"/>
      <c r="I72" s="4" t="n"/>
      <c r="J72" s="5" t="n"/>
      <c r="K72" s="3">
        <f>IF(C72="","",COUNTIFS($C$2:$C$101,C72,$F$2:$F$101,"Télétravail",$H$2:$H$101,"Validé"))</f>
        <v/>
      </c>
      <c r="L72" s="3">
        <f>IF(C72="","",IFERROR(VLOOKUP(C72,'Paramètres'!$A$5:$E$104,5,FALSE),0))</f>
        <v/>
      </c>
      <c r="M72" s="3">
        <f>IF(C72="","",IF(K72&lt;=L72,"Conforme","Dépassement"))</f>
        <v/>
      </c>
      <c r="N72" s="3">
        <f>IF(A72="","",IF(OR(F72="Présentiel",F72="Formation"),"Oui","Non"))</f>
        <v/>
      </c>
      <c r="O72" s="6">
        <f>IF(C72="","",IFERROR(COUNTIFS($C$2:$C$101,C72,$F$2:$F$101,"Télétravail",$H$2:$H$101,"Validé")/COUNTIF($C$2:$C$101,C72),0))</f>
        <v/>
      </c>
    </row>
    <row r="73">
      <c r="A73" s="2" t="n"/>
      <c r="B73" s="7">
        <f>IF(A73="","",IF(MOD(A73,7)=2,"Lundi",IF(MOD(A73,7)=3,"Mardi",IF(MOD(A73,7)=4,"Mercredi",IF(MOD(A73,7)=5,"Jeudi",IF(MOD(A73,7)=6,"Vendredi",IF(MOD(A73,7)=0,"Samedi","Dimanche")))))))</f>
        <v/>
      </c>
      <c r="C73" s="4" t="n"/>
      <c r="D73" s="4" t="n"/>
      <c r="E73" s="4" t="n"/>
      <c r="F73" s="4" t="n"/>
      <c r="G73" s="4" t="n"/>
      <c r="H73" s="4" t="n"/>
      <c r="I73" s="4" t="n"/>
      <c r="J73" s="5" t="n"/>
      <c r="K73" s="7">
        <f>IF(C73="","",COUNTIFS($C$2:$C$101,C73,$F$2:$F$101,"Télétravail",$H$2:$H$101,"Validé"))</f>
        <v/>
      </c>
      <c r="L73" s="7">
        <f>IF(C73="","",IFERROR(VLOOKUP(C73,'Paramètres'!$A$5:$E$104,5,FALSE),0))</f>
        <v/>
      </c>
      <c r="M73" s="7">
        <f>IF(C73="","",IF(K73&lt;=L73,"Conforme","Dépassement"))</f>
        <v/>
      </c>
      <c r="N73" s="7">
        <f>IF(A73="","",IF(OR(F73="Présentiel",F73="Formation"),"Oui","Non"))</f>
        <v/>
      </c>
      <c r="O73" s="8">
        <f>IF(C73="","",IFERROR(COUNTIFS($C$2:$C$101,C73,$F$2:$F$101,"Télétravail",$H$2:$H$101,"Validé")/COUNTIF($C$2:$C$101,C73),0))</f>
        <v/>
      </c>
    </row>
    <row r="74">
      <c r="A74" s="2" t="n"/>
      <c r="B74" s="3">
        <f>IF(A74="","",IF(MOD(A74,7)=2,"Lundi",IF(MOD(A74,7)=3,"Mardi",IF(MOD(A74,7)=4,"Mercredi",IF(MOD(A74,7)=5,"Jeudi",IF(MOD(A74,7)=6,"Vendredi",IF(MOD(A74,7)=0,"Samedi","Dimanche")))))))</f>
        <v/>
      </c>
      <c r="C74" s="4" t="n"/>
      <c r="D74" s="4" t="n"/>
      <c r="E74" s="4" t="n"/>
      <c r="F74" s="4" t="n"/>
      <c r="G74" s="4" t="n"/>
      <c r="H74" s="4" t="n"/>
      <c r="I74" s="4" t="n"/>
      <c r="J74" s="5" t="n"/>
      <c r="K74" s="3">
        <f>IF(C74="","",COUNTIFS($C$2:$C$101,C74,$F$2:$F$101,"Télétravail",$H$2:$H$101,"Validé"))</f>
        <v/>
      </c>
      <c r="L74" s="3">
        <f>IF(C74="","",IFERROR(VLOOKUP(C74,'Paramètres'!$A$5:$E$104,5,FALSE),0))</f>
        <v/>
      </c>
      <c r="M74" s="3">
        <f>IF(C74="","",IF(K74&lt;=L74,"Conforme","Dépassement"))</f>
        <v/>
      </c>
      <c r="N74" s="3">
        <f>IF(A74="","",IF(OR(F74="Présentiel",F74="Formation"),"Oui","Non"))</f>
        <v/>
      </c>
      <c r="O74" s="6">
        <f>IF(C74="","",IFERROR(COUNTIFS($C$2:$C$101,C74,$F$2:$F$101,"Télétravail",$H$2:$H$101,"Validé")/COUNTIF($C$2:$C$101,C74),0))</f>
        <v/>
      </c>
    </row>
    <row r="75">
      <c r="A75" s="2" t="n"/>
      <c r="B75" s="7">
        <f>IF(A75="","",IF(MOD(A75,7)=2,"Lundi",IF(MOD(A75,7)=3,"Mardi",IF(MOD(A75,7)=4,"Mercredi",IF(MOD(A75,7)=5,"Jeudi",IF(MOD(A75,7)=6,"Vendredi",IF(MOD(A75,7)=0,"Samedi","Dimanche")))))))</f>
        <v/>
      </c>
      <c r="C75" s="4" t="n"/>
      <c r="D75" s="4" t="n"/>
      <c r="E75" s="4" t="n"/>
      <c r="F75" s="4" t="n"/>
      <c r="G75" s="4" t="n"/>
      <c r="H75" s="4" t="n"/>
      <c r="I75" s="4" t="n"/>
      <c r="J75" s="5" t="n"/>
      <c r="K75" s="7">
        <f>IF(C75="","",COUNTIFS($C$2:$C$101,C75,$F$2:$F$101,"Télétravail",$H$2:$H$101,"Validé"))</f>
        <v/>
      </c>
      <c r="L75" s="7">
        <f>IF(C75="","",IFERROR(VLOOKUP(C75,'Paramètres'!$A$5:$E$104,5,FALSE),0))</f>
        <v/>
      </c>
      <c r="M75" s="7">
        <f>IF(C75="","",IF(K75&lt;=L75,"Conforme","Dépassement"))</f>
        <v/>
      </c>
      <c r="N75" s="7">
        <f>IF(A75="","",IF(OR(F75="Présentiel",F75="Formation"),"Oui","Non"))</f>
        <v/>
      </c>
      <c r="O75" s="8">
        <f>IF(C75="","",IFERROR(COUNTIFS($C$2:$C$101,C75,$F$2:$F$101,"Télétravail",$H$2:$H$101,"Validé")/COUNTIF($C$2:$C$101,C75),0))</f>
        <v/>
      </c>
    </row>
    <row r="76">
      <c r="A76" s="2" t="n"/>
      <c r="B76" s="3">
        <f>IF(A76="","",IF(MOD(A76,7)=2,"Lundi",IF(MOD(A76,7)=3,"Mardi",IF(MOD(A76,7)=4,"Mercredi",IF(MOD(A76,7)=5,"Jeudi",IF(MOD(A76,7)=6,"Vendredi",IF(MOD(A76,7)=0,"Samedi","Dimanche")))))))</f>
        <v/>
      </c>
      <c r="C76" s="4" t="n"/>
      <c r="D76" s="4" t="n"/>
      <c r="E76" s="4" t="n"/>
      <c r="F76" s="4" t="n"/>
      <c r="G76" s="4" t="n"/>
      <c r="H76" s="4" t="n"/>
      <c r="I76" s="4" t="n"/>
      <c r="J76" s="5" t="n"/>
      <c r="K76" s="3">
        <f>IF(C76="","",COUNTIFS($C$2:$C$101,C76,$F$2:$F$101,"Télétravail",$H$2:$H$101,"Validé"))</f>
        <v/>
      </c>
      <c r="L76" s="3">
        <f>IF(C76="","",IFERROR(VLOOKUP(C76,'Paramètres'!$A$5:$E$104,5,FALSE),0))</f>
        <v/>
      </c>
      <c r="M76" s="3">
        <f>IF(C76="","",IF(K76&lt;=L76,"Conforme","Dépassement"))</f>
        <v/>
      </c>
      <c r="N76" s="3">
        <f>IF(A76="","",IF(OR(F76="Présentiel",F76="Formation"),"Oui","Non"))</f>
        <v/>
      </c>
      <c r="O76" s="6">
        <f>IF(C76="","",IFERROR(COUNTIFS($C$2:$C$101,C76,$F$2:$F$101,"Télétravail",$H$2:$H$101,"Validé")/COUNTIF($C$2:$C$101,C76),0))</f>
        <v/>
      </c>
    </row>
    <row r="77">
      <c r="A77" s="2" t="n"/>
      <c r="B77" s="7">
        <f>IF(A77="","",IF(MOD(A77,7)=2,"Lundi",IF(MOD(A77,7)=3,"Mardi",IF(MOD(A77,7)=4,"Mercredi",IF(MOD(A77,7)=5,"Jeudi",IF(MOD(A77,7)=6,"Vendredi",IF(MOD(A77,7)=0,"Samedi","Dimanche")))))))</f>
        <v/>
      </c>
      <c r="C77" s="4" t="n"/>
      <c r="D77" s="4" t="n"/>
      <c r="E77" s="4" t="n"/>
      <c r="F77" s="4" t="n"/>
      <c r="G77" s="4" t="n"/>
      <c r="H77" s="4" t="n"/>
      <c r="I77" s="4" t="n"/>
      <c r="J77" s="5" t="n"/>
      <c r="K77" s="7">
        <f>IF(C77="","",COUNTIFS($C$2:$C$101,C77,$F$2:$F$101,"Télétravail",$H$2:$H$101,"Validé"))</f>
        <v/>
      </c>
      <c r="L77" s="7">
        <f>IF(C77="","",IFERROR(VLOOKUP(C77,'Paramètres'!$A$5:$E$104,5,FALSE),0))</f>
        <v/>
      </c>
      <c r="M77" s="7">
        <f>IF(C77="","",IF(K77&lt;=L77,"Conforme","Dépassement"))</f>
        <v/>
      </c>
      <c r="N77" s="7">
        <f>IF(A77="","",IF(OR(F77="Présentiel",F77="Formation"),"Oui","Non"))</f>
        <v/>
      </c>
      <c r="O77" s="8">
        <f>IF(C77="","",IFERROR(COUNTIFS($C$2:$C$101,C77,$F$2:$F$101,"Télétravail",$H$2:$H$101,"Validé")/COUNTIF($C$2:$C$101,C77),0))</f>
        <v/>
      </c>
    </row>
    <row r="78">
      <c r="A78" s="2" t="n"/>
      <c r="B78" s="3">
        <f>IF(A78="","",IF(MOD(A78,7)=2,"Lundi",IF(MOD(A78,7)=3,"Mardi",IF(MOD(A78,7)=4,"Mercredi",IF(MOD(A78,7)=5,"Jeudi",IF(MOD(A78,7)=6,"Vendredi",IF(MOD(A78,7)=0,"Samedi","Dimanche")))))))</f>
        <v/>
      </c>
      <c r="C78" s="4" t="n"/>
      <c r="D78" s="4" t="n"/>
      <c r="E78" s="4" t="n"/>
      <c r="F78" s="4" t="n"/>
      <c r="G78" s="4" t="n"/>
      <c r="H78" s="4" t="n"/>
      <c r="I78" s="4" t="n"/>
      <c r="J78" s="5" t="n"/>
      <c r="K78" s="3">
        <f>IF(C78="","",COUNTIFS($C$2:$C$101,C78,$F$2:$F$101,"Télétravail",$H$2:$H$101,"Validé"))</f>
        <v/>
      </c>
      <c r="L78" s="3">
        <f>IF(C78="","",IFERROR(VLOOKUP(C78,'Paramètres'!$A$5:$E$104,5,FALSE),0))</f>
        <v/>
      </c>
      <c r="M78" s="3">
        <f>IF(C78="","",IF(K78&lt;=L78,"Conforme","Dépassement"))</f>
        <v/>
      </c>
      <c r="N78" s="3">
        <f>IF(A78="","",IF(OR(F78="Présentiel",F78="Formation"),"Oui","Non"))</f>
        <v/>
      </c>
      <c r="O78" s="6">
        <f>IF(C78="","",IFERROR(COUNTIFS($C$2:$C$101,C78,$F$2:$F$101,"Télétravail",$H$2:$H$101,"Validé")/COUNTIF($C$2:$C$101,C78),0))</f>
        <v/>
      </c>
    </row>
    <row r="79">
      <c r="A79" s="2" t="n"/>
      <c r="B79" s="7">
        <f>IF(A79="","",IF(MOD(A79,7)=2,"Lundi",IF(MOD(A79,7)=3,"Mardi",IF(MOD(A79,7)=4,"Mercredi",IF(MOD(A79,7)=5,"Jeudi",IF(MOD(A79,7)=6,"Vendredi",IF(MOD(A79,7)=0,"Samedi","Dimanche")))))))</f>
        <v/>
      </c>
      <c r="C79" s="4" t="n"/>
      <c r="D79" s="4" t="n"/>
      <c r="E79" s="4" t="n"/>
      <c r="F79" s="4" t="n"/>
      <c r="G79" s="4" t="n"/>
      <c r="H79" s="4" t="n"/>
      <c r="I79" s="4" t="n"/>
      <c r="J79" s="5" t="n"/>
      <c r="K79" s="7">
        <f>IF(C79="","",COUNTIFS($C$2:$C$101,C79,$F$2:$F$101,"Télétravail",$H$2:$H$101,"Validé"))</f>
        <v/>
      </c>
      <c r="L79" s="7">
        <f>IF(C79="","",IFERROR(VLOOKUP(C79,'Paramètres'!$A$5:$E$104,5,FALSE),0))</f>
        <v/>
      </c>
      <c r="M79" s="7">
        <f>IF(C79="","",IF(K79&lt;=L79,"Conforme","Dépassement"))</f>
        <v/>
      </c>
      <c r="N79" s="7">
        <f>IF(A79="","",IF(OR(F79="Présentiel",F79="Formation"),"Oui","Non"))</f>
        <v/>
      </c>
      <c r="O79" s="8">
        <f>IF(C79="","",IFERROR(COUNTIFS($C$2:$C$101,C79,$F$2:$F$101,"Télétravail",$H$2:$H$101,"Validé")/COUNTIF($C$2:$C$101,C79),0))</f>
        <v/>
      </c>
    </row>
    <row r="80">
      <c r="A80" s="2" t="n"/>
      <c r="B80" s="3">
        <f>IF(A80="","",IF(MOD(A80,7)=2,"Lundi",IF(MOD(A80,7)=3,"Mardi",IF(MOD(A80,7)=4,"Mercredi",IF(MOD(A80,7)=5,"Jeudi",IF(MOD(A80,7)=6,"Vendredi",IF(MOD(A80,7)=0,"Samedi","Dimanche")))))))</f>
        <v/>
      </c>
      <c r="C80" s="4" t="n"/>
      <c r="D80" s="4" t="n"/>
      <c r="E80" s="4" t="n"/>
      <c r="F80" s="4" t="n"/>
      <c r="G80" s="4" t="n"/>
      <c r="H80" s="4" t="n"/>
      <c r="I80" s="4" t="n"/>
      <c r="J80" s="5" t="n"/>
      <c r="K80" s="3">
        <f>IF(C80="","",COUNTIFS($C$2:$C$101,C80,$F$2:$F$101,"Télétravail",$H$2:$H$101,"Validé"))</f>
        <v/>
      </c>
      <c r="L80" s="3">
        <f>IF(C80="","",IFERROR(VLOOKUP(C80,'Paramètres'!$A$5:$E$104,5,FALSE),0))</f>
        <v/>
      </c>
      <c r="M80" s="3">
        <f>IF(C80="","",IF(K80&lt;=L80,"Conforme","Dépassement"))</f>
        <v/>
      </c>
      <c r="N80" s="3">
        <f>IF(A80="","",IF(OR(F80="Présentiel",F80="Formation"),"Oui","Non"))</f>
        <v/>
      </c>
      <c r="O80" s="6">
        <f>IF(C80="","",IFERROR(COUNTIFS($C$2:$C$101,C80,$F$2:$F$101,"Télétravail",$H$2:$H$101,"Validé")/COUNTIF($C$2:$C$101,C80),0))</f>
        <v/>
      </c>
    </row>
    <row r="81">
      <c r="A81" s="2" t="n"/>
      <c r="B81" s="7">
        <f>IF(A81="","",IF(MOD(A81,7)=2,"Lundi",IF(MOD(A81,7)=3,"Mardi",IF(MOD(A81,7)=4,"Mercredi",IF(MOD(A81,7)=5,"Jeudi",IF(MOD(A81,7)=6,"Vendredi",IF(MOD(A81,7)=0,"Samedi","Dimanche")))))))</f>
        <v/>
      </c>
      <c r="C81" s="4" t="n"/>
      <c r="D81" s="4" t="n"/>
      <c r="E81" s="4" t="n"/>
      <c r="F81" s="4" t="n"/>
      <c r="G81" s="4" t="n"/>
      <c r="H81" s="4" t="n"/>
      <c r="I81" s="4" t="n"/>
      <c r="J81" s="5" t="n"/>
      <c r="K81" s="7">
        <f>IF(C81="","",COUNTIFS($C$2:$C$101,C81,$F$2:$F$101,"Télétravail",$H$2:$H$101,"Validé"))</f>
        <v/>
      </c>
      <c r="L81" s="7">
        <f>IF(C81="","",IFERROR(VLOOKUP(C81,'Paramètres'!$A$5:$E$104,5,FALSE),0))</f>
        <v/>
      </c>
      <c r="M81" s="7">
        <f>IF(C81="","",IF(K81&lt;=L81,"Conforme","Dépassement"))</f>
        <v/>
      </c>
      <c r="N81" s="7">
        <f>IF(A81="","",IF(OR(F81="Présentiel",F81="Formation"),"Oui","Non"))</f>
        <v/>
      </c>
      <c r="O81" s="8">
        <f>IF(C81="","",IFERROR(COUNTIFS($C$2:$C$101,C81,$F$2:$F$101,"Télétravail",$H$2:$H$101,"Validé")/COUNTIF($C$2:$C$101,C81),0))</f>
        <v/>
      </c>
    </row>
    <row r="82">
      <c r="A82" s="2" t="n"/>
      <c r="B82" s="3">
        <f>IF(A82="","",IF(MOD(A82,7)=2,"Lundi",IF(MOD(A82,7)=3,"Mardi",IF(MOD(A82,7)=4,"Mercredi",IF(MOD(A82,7)=5,"Jeudi",IF(MOD(A82,7)=6,"Vendredi",IF(MOD(A82,7)=0,"Samedi","Dimanche")))))))</f>
        <v/>
      </c>
      <c r="C82" s="4" t="n"/>
      <c r="D82" s="4" t="n"/>
      <c r="E82" s="4" t="n"/>
      <c r="F82" s="4" t="n"/>
      <c r="G82" s="4" t="n"/>
      <c r="H82" s="4" t="n"/>
      <c r="I82" s="4" t="n"/>
      <c r="J82" s="5" t="n"/>
      <c r="K82" s="3">
        <f>IF(C82="","",COUNTIFS($C$2:$C$101,C82,$F$2:$F$101,"Télétravail",$H$2:$H$101,"Validé"))</f>
        <v/>
      </c>
      <c r="L82" s="3">
        <f>IF(C82="","",IFERROR(VLOOKUP(C82,'Paramètres'!$A$5:$E$104,5,FALSE),0))</f>
        <v/>
      </c>
      <c r="M82" s="3">
        <f>IF(C82="","",IF(K82&lt;=L82,"Conforme","Dépassement"))</f>
        <v/>
      </c>
      <c r="N82" s="3">
        <f>IF(A82="","",IF(OR(F82="Présentiel",F82="Formation"),"Oui","Non"))</f>
        <v/>
      </c>
      <c r="O82" s="6">
        <f>IF(C82="","",IFERROR(COUNTIFS($C$2:$C$101,C82,$F$2:$F$101,"Télétravail",$H$2:$H$101,"Validé")/COUNTIF($C$2:$C$101,C82),0))</f>
        <v/>
      </c>
    </row>
    <row r="83">
      <c r="A83" s="2" t="n"/>
      <c r="B83" s="7">
        <f>IF(A83="","",IF(MOD(A83,7)=2,"Lundi",IF(MOD(A83,7)=3,"Mardi",IF(MOD(A83,7)=4,"Mercredi",IF(MOD(A83,7)=5,"Jeudi",IF(MOD(A83,7)=6,"Vendredi",IF(MOD(A83,7)=0,"Samedi","Dimanche")))))))</f>
        <v/>
      </c>
      <c r="C83" s="4" t="n"/>
      <c r="D83" s="4" t="n"/>
      <c r="E83" s="4" t="n"/>
      <c r="F83" s="4" t="n"/>
      <c r="G83" s="4" t="n"/>
      <c r="H83" s="4" t="n"/>
      <c r="I83" s="4" t="n"/>
      <c r="J83" s="5" t="n"/>
      <c r="K83" s="7">
        <f>IF(C83="","",COUNTIFS($C$2:$C$101,C83,$F$2:$F$101,"Télétravail",$H$2:$H$101,"Validé"))</f>
        <v/>
      </c>
      <c r="L83" s="7">
        <f>IF(C83="","",IFERROR(VLOOKUP(C83,'Paramètres'!$A$5:$E$104,5,FALSE),0))</f>
        <v/>
      </c>
      <c r="M83" s="7">
        <f>IF(C83="","",IF(K83&lt;=L83,"Conforme","Dépassement"))</f>
        <v/>
      </c>
      <c r="N83" s="7">
        <f>IF(A83="","",IF(OR(F83="Présentiel",F83="Formation"),"Oui","Non"))</f>
        <v/>
      </c>
      <c r="O83" s="8">
        <f>IF(C83="","",IFERROR(COUNTIFS($C$2:$C$101,C83,$F$2:$F$101,"Télétravail",$H$2:$H$101,"Validé")/COUNTIF($C$2:$C$101,C83),0))</f>
        <v/>
      </c>
    </row>
    <row r="84">
      <c r="A84" s="2" t="n"/>
      <c r="B84" s="3">
        <f>IF(A84="","",IF(MOD(A84,7)=2,"Lundi",IF(MOD(A84,7)=3,"Mardi",IF(MOD(A84,7)=4,"Mercredi",IF(MOD(A84,7)=5,"Jeudi",IF(MOD(A84,7)=6,"Vendredi",IF(MOD(A84,7)=0,"Samedi","Dimanche")))))))</f>
        <v/>
      </c>
      <c r="C84" s="4" t="n"/>
      <c r="D84" s="4" t="n"/>
      <c r="E84" s="4" t="n"/>
      <c r="F84" s="4" t="n"/>
      <c r="G84" s="4" t="n"/>
      <c r="H84" s="4" t="n"/>
      <c r="I84" s="4" t="n"/>
      <c r="J84" s="5" t="n"/>
      <c r="K84" s="3">
        <f>IF(C84="","",COUNTIFS($C$2:$C$101,C84,$F$2:$F$101,"Télétravail",$H$2:$H$101,"Validé"))</f>
        <v/>
      </c>
      <c r="L84" s="3">
        <f>IF(C84="","",IFERROR(VLOOKUP(C84,'Paramètres'!$A$5:$E$104,5,FALSE),0))</f>
        <v/>
      </c>
      <c r="M84" s="3">
        <f>IF(C84="","",IF(K84&lt;=L84,"Conforme","Dépassement"))</f>
        <v/>
      </c>
      <c r="N84" s="3">
        <f>IF(A84="","",IF(OR(F84="Présentiel",F84="Formation"),"Oui","Non"))</f>
        <v/>
      </c>
      <c r="O84" s="6">
        <f>IF(C84="","",IFERROR(COUNTIFS($C$2:$C$101,C84,$F$2:$F$101,"Télétravail",$H$2:$H$101,"Validé")/COUNTIF($C$2:$C$101,C84),0))</f>
        <v/>
      </c>
    </row>
    <row r="85">
      <c r="A85" s="2" t="n"/>
      <c r="B85" s="7">
        <f>IF(A85="","",IF(MOD(A85,7)=2,"Lundi",IF(MOD(A85,7)=3,"Mardi",IF(MOD(A85,7)=4,"Mercredi",IF(MOD(A85,7)=5,"Jeudi",IF(MOD(A85,7)=6,"Vendredi",IF(MOD(A85,7)=0,"Samedi","Dimanche")))))))</f>
        <v/>
      </c>
      <c r="C85" s="4" t="n"/>
      <c r="D85" s="4" t="n"/>
      <c r="E85" s="4" t="n"/>
      <c r="F85" s="4" t="n"/>
      <c r="G85" s="4" t="n"/>
      <c r="H85" s="4" t="n"/>
      <c r="I85" s="4" t="n"/>
      <c r="J85" s="5" t="n"/>
      <c r="K85" s="7">
        <f>IF(C85="","",COUNTIFS($C$2:$C$101,C85,$F$2:$F$101,"Télétravail",$H$2:$H$101,"Validé"))</f>
        <v/>
      </c>
      <c r="L85" s="7">
        <f>IF(C85="","",IFERROR(VLOOKUP(C85,'Paramètres'!$A$5:$E$104,5,FALSE),0))</f>
        <v/>
      </c>
      <c r="M85" s="7">
        <f>IF(C85="","",IF(K85&lt;=L85,"Conforme","Dépassement"))</f>
        <v/>
      </c>
      <c r="N85" s="7">
        <f>IF(A85="","",IF(OR(F85="Présentiel",F85="Formation"),"Oui","Non"))</f>
        <v/>
      </c>
      <c r="O85" s="8">
        <f>IF(C85="","",IFERROR(COUNTIFS($C$2:$C$101,C85,$F$2:$F$101,"Télétravail",$H$2:$H$101,"Validé")/COUNTIF($C$2:$C$101,C85),0))</f>
        <v/>
      </c>
    </row>
    <row r="86">
      <c r="A86" s="2" t="n"/>
      <c r="B86" s="3">
        <f>IF(A86="","",IF(MOD(A86,7)=2,"Lundi",IF(MOD(A86,7)=3,"Mardi",IF(MOD(A86,7)=4,"Mercredi",IF(MOD(A86,7)=5,"Jeudi",IF(MOD(A86,7)=6,"Vendredi",IF(MOD(A86,7)=0,"Samedi","Dimanche")))))))</f>
        <v/>
      </c>
      <c r="C86" s="4" t="n"/>
      <c r="D86" s="4" t="n"/>
      <c r="E86" s="4" t="n"/>
      <c r="F86" s="4" t="n"/>
      <c r="G86" s="4" t="n"/>
      <c r="H86" s="4" t="n"/>
      <c r="I86" s="4" t="n"/>
      <c r="J86" s="5" t="n"/>
      <c r="K86" s="3">
        <f>IF(C86="","",COUNTIFS($C$2:$C$101,C86,$F$2:$F$101,"Télétravail",$H$2:$H$101,"Validé"))</f>
        <v/>
      </c>
      <c r="L86" s="3">
        <f>IF(C86="","",IFERROR(VLOOKUP(C86,'Paramètres'!$A$5:$E$104,5,FALSE),0))</f>
        <v/>
      </c>
      <c r="M86" s="3">
        <f>IF(C86="","",IF(K86&lt;=L86,"Conforme","Dépassement"))</f>
        <v/>
      </c>
      <c r="N86" s="3">
        <f>IF(A86="","",IF(OR(F86="Présentiel",F86="Formation"),"Oui","Non"))</f>
        <v/>
      </c>
      <c r="O86" s="6">
        <f>IF(C86="","",IFERROR(COUNTIFS($C$2:$C$101,C86,$F$2:$F$101,"Télétravail",$H$2:$H$101,"Validé")/COUNTIF($C$2:$C$101,C86),0))</f>
        <v/>
      </c>
    </row>
    <row r="87">
      <c r="A87" s="2" t="n"/>
      <c r="B87" s="7">
        <f>IF(A87="","",IF(MOD(A87,7)=2,"Lundi",IF(MOD(A87,7)=3,"Mardi",IF(MOD(A87,7)=4,"Mercredi",IF(MOD(A87,7)=5,"Jeudi",IF(MOD(A87,7)=6,"Vendredi",IF(MOD(A87,7)=0,"Samedi","Dimanche")))))))</f>
        <v/>
      </c>
      <c r="C87" s="4" t="n"/>
      <c r="D87" s="4" t="n"/>
      <c r="E87" s="4" t="n"/>
      <c r="F87" s="4" t="n"/>
      <c r="G87" s="4" t="n"/>
      <c r="H87" s="4" t="n"/>
      <c r="I87" s="4" t="n"/>
      <c r="J87" s="5" t="n"/>
      <c r="K87" s="7">
        <f>IF(C87="","",COUNTIFS($C$2:$C$101,C87,$F$2:$F$101,"Télétravail",$H$2:$H$101,"Validé"))</f>
        <v/>
      </c>
      <c r="L87" s="7">
        <f>IF(C87="","",IFERROR(VLOOKUP(C87,'Paramètres'!$A$5:$E$104,5,FALSE),0))</f>
        <v/>
      </c>
      <c r="M87" s="7">
        <f>IF(C87="","",IF(K87&lt;=L87,"Conforme","Dépassement"))</f>
        <v/>
      </c>
      <c r="N87" s="7">
        <f>IF(A87="","",IF(OR(F87="Présentiel",F87="Formation"),"Oui","Non"))</f>
        <v/>
      </c>
      <c r="O87" s="8">
        <f>IF(C87="","",IFERROR(COUNTIFS($C$2:$C$101,C87,$F$2:$F$101,"Télétravail",$H$2:$H$101,"Validé")/COUNTIF($C$2:$C$101,C87),0))</f>
        <v/>
      </c>
    </row>
    <row r="88">
      <c r="A88" s="2" t="n"/>
      <c r="B88" s="3">
        <f>IF(A88="","",IF(MOD(A88,7)=2,"Lundi",IF(MOD(A88,7)=3,"Mardi",IF(MOD(A88,7)=4,"Mercredi",IF(MOD(A88,7)=5,"Jeudi",IF(MOD(A88,7)=6,"Vendredi",IF(MOD(A88,7)=0,"Samedi","Dimanche")))))))</f>
        <v/>
      </c>
      <c r="C88" s="4" t="n"/>
      <c r="D88" s="4" t="n"/>
      <c r="E88" s="4" t="n"/>
      <c r="F88" s="4" t="n"/>
      <c r="G88" s="4" t="n"/>
      <c r="H88" s="4" t="n"/>
      <c r="I88" s="4" t="n"/>
      <c r="J88" s="5" t="n"/>
      <c r="K88" s="3">
        <f>IF(C88="","",COUNTIFS($C$2:$C$101,C88,$F$2:$F$101,"Télétravail",$H$2:$H$101,"Validé"))</f>
        <v/>
      </c>
      <c r="L88" s="3">
        <f>IF(C88="","",IFERROR(VLOOKUP(C88,'Paramètres'!$A$5:$E$104,5,FALSE),0))</f>
        <v/>
      </c>
      <c r="M88" s="3">
        <f>IF(C88="","",IF(K88&lt;=L88,"Conforme","Dépassement"))</f>
        <v/>
      </c>
      <c r="N88" s="3">
        <f>IF(A88="","",IF(OR(F88="Présentiel",F88="Formation"),"Oui","Non"))</f>
        <v/>
      </c>
      <c r="O88" s="6">
        <f>IF(C88="","",IFERROR(COUNTIFS($C$2:$C$101,C88,$F$2:$F$101,"Télétravail",$H$2:$H$101,"Validé")/COUNTIF($C$2:$C$101,C88),0))</f>
        <v/>
      </c>
    </row>
    <row r="89">
      <c r="A89" s="2" t="n"/>
      <c r="B89" s="7">
        <f>IF(A89="","",IF(MOD(A89,7)=2,"Lundi",IF(MOD(A89,7)=3,"Mardi",IF(MOD(A89,7)=4,"Mercredi",IF(MOD(A89,7)=5,"Jeudi",IF(MOD(A89,7)=6,"Vendredi",IF(MOD(A89,7)=0,"Samedi","Dimanche")))))))</f>
        <v/>
      </c>
      <c r="C89" s="4" t="n"/>
      <c r="D89" s="4" t="n"/>
      <c r="E89" s="4" t="n"/>
      <c r="F89" s="4" t="n"/>
      <c r="G89" s="4" t="n"/>
      <c r="H89" s="4" t="n"/>
      <c r="I89" s="4" t="n"/>
      <c r="J89" s="5" t="n"/>
      <c r="K89" s="7">
        <f>IF(C89="","",COUNTIFS($C$2:$C$101,C89,$F$2:$F$101,"Télétravail",$H$2:$H$101,"Validé"))</f>
        <v/>
      </c>
      <c r="L89" s="7">
        <f>IF(C89="","",IFERROR(VLOOKUP(C89,'Paramètres'!$A$5:$E$104,5,FALSE),0))</f>
        <v/>
      </c>
      <c r="M89" s="7">
        <f>IF(C89="","",IF(K89&lt;=L89,"Conforme","Dépassement"))</f>
        <v/>
      </c>
      <c r="N89" s="7">
        <f>IF(A89="","",IF(OR(F89="Présentiel",F89="Formation"),"Oui","Non"))</f>
        <v/>
      </c>
      <c r="O89" s="8">
        <f>IF(C89="","",IFERROR(COUNTIFS($C$2:$C$101,C89,$F$2:$F$101,"Télétravail",$H$2:$H$101,"Validé")/COUNTIF($C$2:$C$101,C89),0))</f>
        <v/>
      </c>
    </row>
    <row r="90">
      <c r="A90" s="2" t="n"/>
      <c r="B90" s="3">
        <f>IF(A90="","",IF(MOD(A90,7)=2,"Lundi",IF(MOD(A90,7)=3,"Mardi",IF(MOD(A90,7)=4,"Mercredi",IF(MOD(A90,7)=5,"Jeudi",IF(MOD(A90,7)=6,"Vendredi",IF(MOD(A90,7)=0,"Samedi","Dimanche")))))))</f>
        <v/>
      </c>
      <c r="C90" s="4" t="n"/>
      <c r="D90" s="4" t="n"/>
      <c r="E90" s="4" t="n"/>
      <c r="F90" s="4" t="n"/>
      <c r="G90" s="4" t="n"/>
      <c r="H90" s="4" t="n"/>
      <c r="I90" s="4" t="n"/>
      <c r="J90" s="5" t="n"/>
      <c r="K90" s="3">
        <f>IF(C90="","",COUNTIFS($C$2:$C$101,C90,$F$2:$F$101,"Télétravail",$H$2:$H$101,"Validé"))</f>
        <v/>
      </c>
      <c r="L90" s="3">
        <f>IF(C90="","",IFERROR(VLOOKUP(C90,'Paramètres'!$A$5:$E$104,5,FALSE),0))</f>
        <v/>
      </c>
      <c r="M90" s="3">
        <f>IF(C90="","",IF(K90&lt;=L90,"Conforme","Dépassement"))</f>
        <v/>
      </c>
      <c r="N90" s="3">
        <f>IF(A90="","",IF(OR(F90="Présentiel",F90="Formation"),"Oui","Non"))</f>
        <v/>
      </c>
      <c r="O90" s="6">
        <f>IF(C90="","",IFERROR(COUNTIFS($C$2:$C$101,C90,$F$2:$F$101,"Télétravail",$H$2:$H$101,"Validé")/COUNTIF($C$2:$C$101,C90),0))</f>
        <v/>
      </c>
    </row>
    <row r="91">
      <c r="A91" s="2" t="n"/>
      <c r="B91" s="7">
        <f>IF(A91="","",IF(MOD(A91,7)=2,"Lundi",IF(MOD(A91,7)=3,"Mardi",IF(MOD(A91,7)=4,"Mercredi",IF(MOD(A91,7)=5,"Jeudi",IF(MOD(A91,7)=6,"Vendredi",IF(MOD(A91,7)=0,"Samedi","Dimanche")))))))</f>
        <v/>
      </c>
      <c r="C91" s="4" t="n"/>
      <c r="D91" s="4" t="n"/>
      <c r="E91" s="4" t="n"/>
      <c r="F91" s="4" t="n"/>
      <c r="G91" s="4" t="n"/>
      <c r="H91" s="4" t="n"/>
      <c r="I91" s="4" t="n"/>
      <c r="J91" s="5" t="n"/>
      <c r="K91" s="7">
        <f>IF(C91="","",COUNTIFS($C$2:$C$101,C91,$F$2:$F$101,"Télétravail",$H$2:$H$101,"Validé"))</f>
        <v/>
      </c>
      <c r="L91" s="7">
        <f>IF(C91="","",IFERROR(VLOOKUP(C91,'Paramètres'!$A$5:$E$104,5,FALSE),0))</f>
        <v/>
      </c>
      <c r="M91" s="7">
        <f>IF(C91="","",IF(K91&lt;=L91,"Conforme","Dépassement"))</f>
        <v/>
      </c>
      <c r="N91" s="7">
        <f>IF(A91="","",IF(OR(F91="Présentiel",F91="Formation"),"Oui","Non"))</f>
        <v/>
      </c>
      <c r="O91" s="8">
        <f>IF(C91="","",IFERROR(COUNTIFS($C$2:$C$101,C91,$F$2:$F$101,"Télétravail",$H$2:$H$101,"Validé")/COUNTIF($C$2:$C$101,C91),0))</f>
        <v/>
      </c>
    </row>
    <row r="92">
      <c r="A92" s="2" t="n"/>
      <c r="B92" s="3">
        <f>IF(A92="","",IF(MOD(A92,7)=2,"Lundi",IF(MOD(A92,7)=3,"Mardi",IF(MOD(A92,7)=4,"Mercredi",IF(MOD(A92,7)=5,"Jeudi",IF(MOD(A92,7)=6,"Vendredi",IF(MOD(A92,7)=0,"Samedi","Dimanche")))))))</f>
        <v/>
      </c>
      <c r="C92" s="4" t="n"/>
      <c r="D92" s="4" t="n"/>
      <c r="E92" s="4" t="n"/>
      <c r="F92" s="4" t="n"/>
      <c r="G92" s="4" t="n"/>
      <c r="H92" s="4" t="n"/>
      <c r="I92" s="4" t="n"/>
      <c r="J92" s="5" t="n"/>
      <c r="K92" s="3">
        <f>IF(C92="","",COUNTIFS($C$2:$C$101,C92,$F$2:$F$101,"Télétravail",$H$2:$H$101,"Validé"))</f>
        <v/>
      </c>
      <c r="L92" s="3">
        <f>IF(C92="","",IFERROR(VLOOKUP(C92,'Paramètres'!$A$5:$E$104,5,FALSE),0))</f>
        <v/>
      </c>
      <c r="M92" s="3">
        <f>IF(C92="","",IF(K92&lt;=L92,"Conforme","Dépassement"))</f>
        <v/>
      </c>
      <c r="N92" s="3">
        <f>IF(A92="","",IF(OR(F92="Présentiel",F92="Formation"),"Oui","Non"))</f>
        <v/>
      </c>
      <c r="O92" s="6">
        <f>IF(C92="","",IFERROR(COUNTIFS($C$2:$C$101,C92,$F$2:$F$101,"Télétravail",$H$2:$H$101,"Validé")/COUNTIF($C$2:$C$101,C92),0))</f>
        <v/>
      </c>
    </row>
    <row r="93">
      <c r="A93" s="2" t="n"/>
      <c r="B93" s="7">
        <f>IF(A93="","",IF(MOD(A93,7)=2,"Lundi",IF(MOD(A93,7)=3,"Mardi",IF(MOD(A93,7)=4,"Mercredi",IF(MOD(A93,7)=5,"Jeudi",IF(MOD(A93,7)=6,"Vendredi",IF(MOD(A93,7)=0,"Samedi","Dimanche")))))))</f>
        <v/>
      </c>
      <c r="C93" s="4" t="n"/>
      <c r="D93" s="4" t="n"/>
      <c r="E93" s="4" t="n"/>
      <c r="F93" s="4" t="n"/>
      <c r="G93" s="4" t="n"/>
      <c r="H93" s="4" t="n"/>
      <c r="I93" s="4" t="n"/>
      <c r="J93" s="5" t="n"/>
      <c r="K93" s="7">
        <f>IF(C93="","",COUNTIFS($C$2:$C$101,C93,$F$2:$F$101,"Télétravail",$H$2:$H$101,"Validé"))</f>
        <v/>
      </c>
      <c r="L93" s="7">
        <f>IF(C93="","",IFERROR(VLOOKUP(C93,'Paramètres'!$A$5:$E$104,5,FALSE),0))</f>
        <v/>
      </c>
      <c r="M93" s="7">
        <f>IF(C93="","",IF(K93&lt;=L93,"Conforme","Dépassement"))</f>
        <v/>
      </c>
      <c r="N93" s="7">
        <f>IF(A93="","",IF(OR(F93="Présentiel",F93="Formation"),"Oui","Non"))</f>
        <v/>
      </c>
      <c r="O93" s="8">
        <f>IF(C93="","",IFERROR(COUNTIFS($C$2:$C$101,C93,$F$2:$F$101,"Télétravail",$H$2:$H$101,"Validé")/COUNTIF($C$2:$C$101,C93),0))</f>
        <v/>
      </c>
    </row>
    <row r="94">
      <c r="A94" s="2" t="n"/>
      <c r="B94" s="3">
        <f>IF(A94="","",IF(MOD(A94,7)=2,"Lundi",IF(MOD(A94,7)=3,"Mardi",IF(MOD(A94,7)=4,"Mercredi",IF(MOD(A94,7)=5,"Jeudi",IF(MOD(A94,7)=6,"Vendredi",IF(MOD(A94,7)=0,"Samedi","Dimanche")))))))</f>
        <v/>
      </c>
      <c r="C94" s="4" t="n"/>
      <c r="D94" s="4" t="n"/>
      <c r="E94" s="4" t="n"/>
      <c r="F94" s="4" t="n"/>
      <c r="G94" s="4" t="n"/>
      <c r="H94" s="4" t="n"/>
      <c r="I94" s="4" t="n"/>
      <c r="J94" s="5" t="n"/>
      <c r="K94" s="3">
        <f>IF(C94="","",COUNTIFS($C$2:$C$101,C94,$F$2:$F$101,"Télétravail",$H$2:$H$101,"Validé"))</f>
        <v/>
      </c>
      <c r="L94" s="3">
        <f>IF(C94="","",IFERROR(VLOOKUP(C94,'Paramètres'!$A$5:$E$104,5,FALSE),0))</f>
        <v/>
      </c>
      <c r="M94" s="3">
        <f>IF(C94="","",IF(K94&lt;=L94,"Conforme","Dépassement"))</f>
        <v/>
      </c>
      <c r="N94" s="3">
        <f>IF(A94="","",IF(OR(F94="Présentiel",F94="Formation"),"Oui","Non"))</f>
        <v/>
      </c>
      <c r="O94" s="6">
        <f>IF(C94="","",IFERROR(COUNTIFS($C$2:$C$101,C94,$F$2:$F$101,"Télétravail",$H$2:$H$101,"Validé")/COUNTIF($C$2:$C$101,C94),0))</f>
        <v/>
      </c>
    </row>
    <row r="95">
      <c r="A95" s="2" t="n"/>
      <c r="B95" s="7">
        <f>IF(A95="","",IF(MOD(A95,7)=2,"Lundi",IF(MOD(A95,7)=3,"Mardi",IF(MOD(A95,7)=4,"Mercredi",IF(MOD(A95,7)=5,"Jeudi",IF(MOD(A95,7)=6,"Vendredi",IF(MOD(A95,7)=0,"Samedi","Dimanche")))))))</f>
        <v/>
      </c>
      <c r="C95" s="4" t="n"/>
      <c r="D95" s="4" t="n"/>
      <c r="E95" s="4" t="n"/>
      <c r="F95" s="4" t="n"/>
      <c r="G95" s="4" t="n"/>
      <c r="H95" s="4" t="n"/>
      <c r="I95" s="4" t="n"/>
      <c r="J95" s="5" t="n"/>
      <c r="K95" s="7">
        <f>IF(C95="","",COUNTIFS($C$2:$C$101,C95,$F$2:$F$101,"Télétravail",$H$2:$H$101,"Validé"))</f>
        <v/>
      </c>
      <c r="L95" s="7">
        <f>IF(C95="","",IFERROR(VLOOKUP(C95,'Paramètres'!$A$5:$E$104,5,FALSE),0))</f>
        <v/>
      </c>
      <c r="M95" s="7">
        <f>IF(C95="","",IF(K95&lt;=L95,"Conforme","Dépassement"))</f>
        <v/>
      </c>
      <c r="N95" s="7">
        <f>IF(A95="","",IF(OR(F95="Présentiel",F95="Formation"),"Oui","Non"))</f>
        <v/>
      </c>
      <c r="O95" s="8">
        <f>IF(C95="","",IFERROR(COUNTIFS($C$2:$C$101,C95,$F$2:$F$101,"Télétravail",$H$2:$H$101,"Validé")/COUNTIF($C$2:$C$101,C95),0))</f>
        <v/>
      </c>
    </row>
    <row r="96">
      <c r="A96" s="2" t="n"/>
      <c r="B96" s="3">
        <f>IF(A96="","",IF(MOD(A96,7)=2,"Lundi",IF(MOD(A96,7)=3,"Mardi",IF(MOD(A96,7)=4,"Mercredi",IF(MOD(A96,7)=5,"Jeudi",IF(MOD(A96,7)=6,"Vendredi",IF(MOD(A96,7)=0,"Samedi","Dimanche")))))))</f>
        <v/>
      </c>
      <c r="C96" s="4" t="n"/>
      <c r="D96" s="4" t="n"/>
      <c r="E96" s="4" t="n"/>
      <c r="F96" s="4" t="n"/>
      <c r="G96" s="4" t="n"/>
      <c r="H96" s="4" t="n"/>
      <c r="I96" s="4" t="n"/>
      <c r="J96" s="5" t="n"/>
      <c r="K96" s="3">
        <f>IF(C96="","",COUNTIFS($C$2:$C$101,C96,$F$2:$F$101,"Télétravail",$H$2:$H$101,"Validé"))</f>
        <v/>
      </c>
      <c r="L96" s="3">
        <f>IF(C96="","",IFERROR(VLOOKUP(C96,'Paramètres'!$A$5:$E$104,5,FALSE),0))</f>
        <v/>
      </c>
      <c r="M96" s="3">
        <f>IF(C96="","",IF(K96&lt;=L96,"Conforme","Dépassement"))</f>
        <v/>
      </c>
      <c r="N96" s="3">
        <f>IF(A96="","",IF(OR(F96="Présentiel",F96="Formation"),"Oui","Non"))</f>
        <v/>
      </c>
      <c r="O96" s="6">
        <f>IF(C96="","",IFERROR(COUNTIFS($C$2:$C$101,C96,$F$2:$F$101,"Télétravail",$H$2:$H$101,"Validé")/COUNTIF($C$2:$C$101,C96),0))</f>
        <v/>
      </c>
    </row>
    <row r="97">
      <c r="A97" s="2" t="n"/>
      <c r="B97" s="7">
        <f>IF(A97="","",IF(MOD(A97,7)=2,"Lundi",IF(MOD(A97,7)=3,"Mardi",IF(MOD(A97,7)=4,"Mercredi",IF(MOD(A97,7)=5,"Jeudi",IF(MOD(A97,7)=6,"Vendredi",IF(MOD(A97,7)=0,"Samedi","Dimanche")))))))</f>
        <v/>
      </c>
      <c r="C97" s="4" t="n"/>
      <c r="D97" s="4" t="n"/>
      <c r="E97" s="4" t="n"/>
      <c r="F97" s="4" t="n"/>
      <c r="G97" s="4" t="n"/>
      <c r="H97" s="4" t="n"/>
      <c r="I97" s="4" t="n"/>
      <c r="J97" s="5" t="n"/>
      <c r="K97" s="7">
        <f>IF(C97="","",COUNTIFS($C$2:$C$101,C97,$F$2:$F$101,"Télétravail",$H$2:$H$101,"Validé"))</f>
        <v/>
      </c>
      <c r="L97" s="7">
        <f>IF(C97="","",IFERROR(VLOOKUP(C97,'Paramètres'!$A$5:$E$104,5,FALSE),0))</f>
        <v/>
      </c>
      <c r="M97" s="7">
        <f>IF(C97="","",IF(K97&lt;=L97,"Conforme","Dépassement"))</f>
        <v/>
      </c>
      <c r="N97" s="7">
        <f>IF(A97="","",IF(OR(F97="Présentiel",F97="Formation"),"Oui","Non"))</f>
        <v/>
      </c>
      <c r="O97" s="8">
        <f>IF(C97="","",IFERROR(COUNTIFS($C$2:$C$101,C97,$F$2:$F$101,"Télétravail",$H$2:$H$101,"Validé")/COUNTIF($C$2:$C$101,C97),0))</f>
        <v/>
      </c>
    </row>
    <row r="98">
      <c r="A98" s="2" t="n"/>
      <c r="B98" s="3">
        <f>IF(A98="","",IF(MOD(A98,7)=2,"Lundi",IF(MOD(A98,7)=3,"Mardi",IF(MOD(A98,7)=4,"Mercredi",IF(MOD(A98,7)=5,"Jeudi",IF(MOD(A98,7)=6,"Vendredi",IF(MOD(A98,7)=0,"Samedi","Dimanche")))))))</f>
        <v/>
      </c>
      <c r="C98" s="4" t="n"/>
      <c r="D98" s="4" t="n"/>
      <c r="E98" s="4" t="n"/>
      <c r="F98" s="4" t="n"/>
      <c r="G98" s="4" t="n"/>
      <c r="H98" s="4" t="n"/>
      <c r="I98" s="4" t="n"/>
      <c r="J98" s="5" t="n"/>
      <c r="K98" s="3">
        <f>IF(C98="","",COUNTIFS($C$2:$C$101,C98,$F$2:$F$101,"Télétravail",$H$2:$H$101,"Validé"))</f>
        <v/>
      </c>
      <c r="L98" s="3">
        <f>IF(C98="","",IFERROR(VLOOKUP(C98,'Paramètres'!$A$5:$E$104,5,FALSE),0))</f>
        <v/>
      </c>
      <c r="M98" s="3">
        <f>IF(C98="","",IF(K98&lt;=L98,"Conforme","Dépassement"))</f>
        <v/>
      </c>
      <c r="N98" s="3">
        <f>IF(A98="","",IF(OR(F98="Présentiel",F98="Formation"),"Oui","Non"))</f>
        <v/>
      </c>
      <c r="O98" s="6">
        <f>IF(C98="","",IFERROR(COUNTIFS($C$2:$C$101,C98,$F$2:$F$101,"Télétravail",$H$2:$H$101,"Validé")/COUNTIF($C$2:$C$101,C98),0))</f>
        <v/>
      </c>
    </row>
    <row r="99">
      <c r="A99" s="2" t="n"/>
      <c r="B99" s="7">
        <f>IF(A99="","",IF(MOD(A99,7)=2,"Lundi",IF(MOD(A99,7)=3,"Mardi",IF(MOD(A99,7)=4,"Mercredi",IF(MOD(A99,7)=5,"Jeudi",IF(MOD(A99,7)=6,"Vendredi",IF(MOD(A99,7)=0,"Samedi","Dimanche")))))))</f>
        <v/>
      </c>
      <c r="C99" s="4" t="n"/>
      <c r="D99" s="4" t="n"/>
      <c r="E99" s="4" t="n"/>
      <c r="F99" s="4" t="n"/>
      <c r="G99" s="4" t="n"/>
      <c r="H99" s="4" t="n"/>
      <c r="I99" s="4" t="n"/>
      <c r="J99" s="5" t="n"/>
      <c r="K99" s="7">
        <f>IF(C99="","",COUNTIFS($C$2:$C$101,C99,$F$2:$F$101,"Télétravail",$H$2:$H$101,"Validé"))</f>
        <v/>
      </c>
      <c r="L99" s="7">
        <f>IF(C99="","",IFERROR(VLOOKUP(C99,'Paramètres'!$A$5:$E$104,5,FALSE),0))</f>
        <v/>
      </c>
      <c r="M99" s="7">
        <f>IF(C99="","",IF(K99&lt;=L99,"Conforme","Dépassement"))</f>
        <v/>
      </c>
      <c r="N99" s="7">
        <f>IF(A99="","",IF(OR(F99="Présentiel",F99="Formation"),"Oui","Non"))</f>
        <v/>
      </c>
      <c r="O99" s="8">
        <f>IF(C99="","",IFERROR(COUNTIFS($C$2:$C$101,C99,$F$2:$F$101,"Télétravail",$H$2:$H$101,"Validé")/COUNTIF($C$2:$C$101,C99),0))</f>
        <v/>
      </c>
    </row>
    <row r="100">
      <c r="A100" s="2" t="n"/>
      <c r="B100" s="3">
        <f>IF(A100="","",IF(MOD(A100,7)=2,"Lundi",IF(MOD(A100,7)=3,"Mardi",IF(MOD(A100,7)=4,"Mercredi",IF(MOD(A100,7)=5,"Jeudi",IF(MOD(A100,7)=6,"Vendredi",IF(MOD(A100,7)=0,"Samedi","Dimanche")))))))</f>
        <v/>
      </c>
      <c r="C100" s="4" t="n"/>
      <c r="D100" s="4" t="n"/>
      <c r="E100" s="4" t="n"/>
      <c r="F100" s="4" t="n"/>
      <c r="G100" s="4" t="n"/>
      <c r="H100" s="4" t="n"/>
      <c r="I100" s="4" t="n"/>
      <c r="J100" s="5" t="n"/>
      <c r="K100" s="3">
        <f>IF(C100="","",COUNTIFS($C$2:$C$101,C100,$F$2:$F$101,"Télétravail",$H$2:$H$101,"Validé"))</f>
        <v/>
      </c>
      <c r="L100" s="3">
        <f>IF(C100="","",IFERROR(VLOOKUP(C100,'Paramètres'!$A$5:$E$104,5,FALSE),0))</f>
        <v/>
      </c>
      <c r="M100" s="3">
        <f>IF(C100="","",IF(K100&lt;=L100,"Conforme","Dépassement"))</f>
        <v/>
      </c>
      <c r="N100" s="3">
        <f>IF(A100="","",IF(OR(F100="Présentiel",F100="Formation"),"Oui","Non"))</f>
        <v/>
      </c>
      <c r="O100" s="6">
        <f>IF(C100="","",IFERROR(COUNTIFS($C$2:$C$101,C100,$F$2:$F$101,"Télétravail",$H$2:$H$101,"Validé")/COUNTIF($C$2:$C$101,C100),0))</f>
        <v/>
      </c>
    </row>
    <row r="101">
      <c r="A101" s="2" t="n"/>
      <c r="B101" s="7">
        <f>IF(A101="","",IF(MOD(A101,7)=2,"Lundi",IF(MOD(A101,7)=3,"Mardi",IF(MOD(A101,7)=4,"Mercredi",IF(MOD(A101,7)=5,"Jeudi",IF(MOD(A101,7)=6,"Vendredi",IF(MOD(A101,7)=0,"Samedi","Dimanche")))))))</f>
        <v/>
      </c>
      <c r="C101" s="4" t="n"/>
      <c r="D101" s="4" t="n"/>
      <c r="E101" s="4" t="n"/>
      <c r="F101" s="4" t="n"/>
      <c r="G101" s="4" t="n"/>
      <c r="H101" s="4" t="n"/>
      <c r="I101" s="4" t="n"/>
      <c r="J101" s="5" t="n"/>
      <c r="K101" s="7">
        <f>IF(C101="","",COUNTIFS($C$2:$C$101,C101,$F$2:$F$101,"Télétravail",$H$2:$H$101,"Validé"))</f>
        <v/>
      </c>
      <c r="L101" s="7">
        <f>IF(C101="","",IFERROR(VLOOKUP(C101,'Paramètres'!$A$5:$E$104,5,FALSE),0))</f>
        <v/>
      </c>
      <c r="M101" s="7">
        <f>IF(C101="","",IF(K101&lt;=L101,"Conforme","Dépassement"))</f>
        <v/>
      </c>
      <c r="N101" s="7">
        <f>IF(A101="","",IF(OR(F101="Présentiel",F101="Formation"),"Oui","Non"))</f>
        <v/>
      </c>
      <c r="O101" s="8">
        <f>IF(C101="","",IFERROR(COUNTIFS($C$2:$C$101,C101,$F$2:$F$101,"Télétravail",$H$2:$H$101,"Validé")/COUNTIF($C$2:$C$101,C101),0))</f>
        <v/>
      </c>
    </row>
  </sheetData>
  <autoFilter ref="A1:O101"/>
  <conditionalFormatting sqref="M2:M101">
    <cfRule type="expression" priority="1" dxfId="0">
      <formula>M2="Conforme"</formula>
    </cfRule>
    <cfRule type="expression" priority="2" dxfId="1">
      <formula>M2="Dépassement"</formula>
    </cfRule>
  </conditionalFormatting>
  <conditionalFormatting sqref="H2:H101">
    <cfRule type="expression" priority="3" dxfId="1">
      <formula>H2="Refusé"</formula>
    </cfRule>
  </conditionalFormatting>
  <dataValidations count="5">
    <dataValidation sqref="C2:C101" showErrorMessage="1" showInputMessage="1" allowBlank="1" type="list">
      <formula1>'Paramètres'!$A$5:$A$104</formula1>
    </dataValidation>
    <dataValidation sqref="D2:D101" showErrorMessage="1" showInputMessage="1" allowBlank="1" type="list">
      <formula1>'Paramètres'!$J$5:$J$9</formula1>
    </dataValidation>
    <dataValidation sqref="F2:F101" showErrorMessage="1" showInputMessage="1" allowBlank="1" type="list">
      <formula1>'Paramètres'!$G$5:$G$8</formula1>
    </dataValidation>
    <dataValidation sqref="G2:G101" showErrorMessage="1" showInputMessage="1" allowBlank="1" type="list">
      <formula1>'Paramètres'!$I$5:$I$7</formula1>
    </dataValidation>
    <dataValidation sqref="H2:H101" showErrorMessage="1" showInputMessage="1" allowBlank="1" type="list">
      <formula1>'Paramètres'!$H$5:$H$7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13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21" customWidth="1" min="4" max="4"/>
    <col width="17" customWidth="1" min="5" max="5"/>
    <col width="27" customWidth="1" min="6" max="6"/>
    <col width="12" customWidth="1" min="7" max="7"/>
    <col width="20" customWidth="1" min="8" max="8"/>
    <col width="21" customWidth="1" min="9" max="9"/>
    <col width="3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 ht="32" customHeight="1">
      <c r="A1" s="9" t="inlineStr">
        <is>
          <t>Synthèse du planning télétravail</t>
        </is>
      </c>
    </row>
    <row r="2"/>
    <row r="3"/>
    <row r="4">
      <c r="A4" s="10" t="inlineStr">
        <is>
          <t>Nombre total de journées planifiées</t>
        </is>
      </c>
      <c r="B4" s="11">
        <f>COUNTA('Planning'!$A$2:$A$101)</f>
        <v/>
      </c>
    </row>
    <row r="5">
      <c r="A5" s="10" t="inlineStr">
        <is>
          <t>Journées en télétravail validées</t>
        </is>
      </c>
      <c r="B5" s="11">
        <f>COUNTIFS('Planning'!$F$2:$F$101,"Télétravail",'Planning'!$H$2:$H$101,"Validé")</f>
        <v/>
      </c>
    </row>
    <row r="6">
      <c r="A6" s="10" t="inlineStr">
        <is>
          <t>Journées en présentiel</t>
        </is>
      </c>
      <c r="B6" s="11">
        <f>COUNTIF('Planning'!$F$2:$F$101,"Présentiel")</f>
        <v/>
      </c>
    </row>
    <row r="7">
      <c r="A7" s="10" t="inlineStr">
        <is>
          <t>Demandes en attente</t>
        </is>
      </c>
      <c r="B7" s="11">
        <f>COUNTIF('Planning'!$H$2:$H$101,"Demandé")</f>
        <v/>
      </c>
    </row>
    <row r="8">
      <c r="A8" s="10" t="inlineStr">
        <is>
          <t>Nombre de refus</t>
        </is>
      </c>
      <c r="B8" s="11">
        <f>COUNTIF('Planning'!$H$2:$H$101,"Refusé")</f>
        <v/>
      </c>
    </row>
    <row r="9">
      <c r="A9" s="10" t="inlineStr">
        <is>
          <t>Taux global de télétravail</t>
        </is>
      </c>
      <c r="B9" s="12">
        <f>IFERROR(B5/B4,0)</f>
        <v/>
      </c>
    </row>
    <row r="10">
      <c r="A10" s="10" t="inlineStr">
        <is>
          <t>Nombre de salariés concernés</t>
        </is>
      </c>
      <c r="B10" s="11">
        <f>COUNTIF($F$14:$F$113,"&gt;0")</f>
        <v/>
      </c>
    </row>
    <row r="11">
      <c r="A11" s="10" t="inlineStr">
        <is>
          <t>Nombre de dépassements de quota</t>
        </is>
      </c>
      <c r="B11" s="11">
        <f>COUNTIF($I$14:$I$113,"Dépassement")</f>
        <v/>
      </c>
    </row>
    <row r="12"/>
    <row r="13">
      <c r="A13" s="1" t="inlineStr">
        <is>
          <t>Type de journée</t>
        </is>
      </c>
      <c r="B13" s="1" t="inlineStr">
        <is>
          <t>Nombre de journées</t>
        </is>
      </c>
      <c r="D13" s="1" t="inlineStr">
        <is>
          <t>Salarié</t>
        </is>
      </c>
      <c r="E13" s="1" t="inlineStr">
        <is>
          <t>Équipe</t>
        </is>
      </c>
      <c r="F13" s="1" t="inlineStr">
        <is>
          <t>Jours télétravaillés validés</t>
        </is>
      </c>
      <c r="G13" s="1" t="inlineStr">
        <is>
          <t>Quota</t>
        </is>
      </c>
      <c r="H13" s="1" t="inlineStr">
        <is>
          <t>Taux de télétravail</t>
        </is>
      </c>
      <c r="I13" s="1" t="inlineStr">
        <is>
          <t>Statut de conformité</t>
        </is>
      </c>
    </row>
    <row r="14">
      <c r="A14" s="3" t="inlineStr">
        <is>
          <t>Télétravail</t>
        </is>
      </c>
      <c r="B14" s="3">
        <f>IF(A14="","",COUNTIF('Planning'!$F$2:$F$101,A14))</f>
        <v/>
      </c>
      <c r="D14" s="13">
        <f>IF('Paramètres'!$A$5="","",'Paramètres'!$A$5)</f>
        <v/>
      </c>
      <c r="E14" s="13">
        <f>IF(D14="","",IFERROR(VLOOKUP(D14,'Paramètres'!$A$5:$E$104,4,FALSE),""))</f>
        <v/>
      </c>
      <c r="F14" s="3">
        <f>IF(D14="","",COUNTIFS('Planning'!$C$2:$C$101,D14,'Planning'!$F$2:$F$101,"Télétravail",'Planning'!$H$2:$H$101,"Validé"))</f>
        <v/>
      </c>
      <c r="G14" s="3">
        <f>IF(D14="","",IFERROR(VLOOKUP(D14,'Paramètres'!$A$5:$E$104,5,FALSE),0))</f>
        <v/>
      </c>
      <c r="H14" s="6">
        <f>IF(D14="","",IFERROR(F14/COUNTIF('Planning'!$C$2:$C$101,D14),0))</f>
        <v/>
      </c>
      <c r="I14" s="3">
        <f>IF(D14="","",IF(F14&lt;=G14,"Conforme","Dépassement"))</f>
        <v/>
      </c>
    </row>
    <row r="15">
      <c r="A15" s="7" t="inlineStr">
        <is>
          <t>Présentiel</t>
        </is>
      </c>
      <c r="B15" s="7">
        <f>IF(A15="","",COUNTIF('Planning'!$F$2:$F$101,A15))</f>
        <v/>
      </c>
      <c r="D15" s="14">
        <f>IF('Paramètres'!$A$6="","",'Paramètres'!$A$6)</f>
        <v/>
      </c>
      <c r="E15" s="14">
        <f>IF(D15="","",IFERROR(VLOOKUP(D15,'Paramètres'!$A$5:$E$104,4,FALSE),""))</f>
        <v/>
      </c>
      <c r="F15" s="7">
        <f>IF(D15="","",COUNTIFS('Planning'!$C$2:$C$101,D15,'Planning'!$F$2:$F$101,"Télétravail",'Planning'!$H$2:$H$101,"Validé"))</f>
        <v/>
      </c>
      <c r="G15" s="7">
        <f>IF(D15="","",IFERROR(VLOOKUP(D15,'Paramètres'!$A$5:$E$104,5,FALSE),0))</f>
        <v/>
      </c>
      <c r="H15" s="8">
        <f>IF(D15="","",IFERROR(F15/COUNTIF('Planning'!$C$2:$C$101,D15),0))</f>
        <v/>
      </c>
      <c r="I15" s="7">
        <f>IF(D15="","",IF(F15&lt;=G15,"Conforme","Dépassement"))</f>
        <v/>
      </c>
    </row>
    <row r="16">
      <c r="A16" s="3" t="inlineStr">
        <is>
          <t>Congé</t>
        </is>
      </c>
      <c r="B16" s="3">
        <f>IF(A16="","",COUNTIF('Planning'!$F$2:$F$101,A16))</f>
        <v/>
      </c>
      <c r="D16" s="13">
        <f>IF('Paramètres'!$A$7="","",'Paramètres'!$A$7)</f>
        <v/>
      </c>
      <c r="E16" s="13">
        <f>IF(D16="","",IFERROR(VLOOKUP(D16,'Paramètres'!$A$5:$E$104,4,FALSE),""))</f>
        <v/>
      </c>
      <c r="F16" s="3">
        <f>IF(D16="","",COUNTIFS('Planning'!$C$2:$C$101,D16,'Planning'!$F$2:$F$101,"Télétravail",'Planning'!$H$2:$H$101,"Validé"))</f>
        <v/>
      </c>
      <c r="G16" s="3">
        <f>IF(D16="","",IFERROR(VLOOKUP(D16,'Paramètres'!$A$5:$E$104,5,FALSE),0))</f>
        <v/>
      </c>
      <c r="H16" s="6">
        <f>IF(D16="","",IFERROR(F16/COUNTIF('Planning'!$C$2:$C$101,D16),0))</f>
        <v/>
      </c>
      <c r="I16" s="3">
        <f>IF(D16="","",IF(F16&lt;=G16,"Conforme","Dépassement"))</f>
        <v/>
      </c>
    </row>
    <row r="17">
      <c r="A17" s="7" t="inlineStr">
        <is>
          <t>Formation</t>
        </is>
      </c>
      <c r="B17" s="7">
        <f>IF(A17="","",COUNTIF('Planning'!$F$2:$F$101,A17))</f>
        <v/>
      </c>
      <c r="D17" s="14">
        <f>IF('Paramètres'!$A$8="","",'Paramètres'!$A$8)</f>
        <v/>
      </c>
      <c r="E17" s="14">
        <f>IF(D17="","",IFERROR(VLOOKUP(D17,'Paramètres'!$A$5:$E$104,4,FALSE),""))</f>
        <v/>
      </c>
      <c r="F17" s="7">
        <f>IF(D17="","",COUNTIFS('Planning'!$C$2:$C$101,D17,'Planning'!$F$2:$F$101,"Télétravail",'Planning'!$H$2:$H$101,"Validé"))</f>
        <v/>
      </c>
      <c r="G17" s="7">
        <f>IF(D17="","",IFERROR(VLOOKUP(D17,'Paramètres'!$A$5:$E$104,5,FALSE),0))</f>
        <v/>
      </c>
      <c r="H17" s="8">
        <f>IF(D17="","",IFERROR(F17/COUNTIF('Planning'!$C$2:$C$101,D17),0))</f>
        <v/>
      </c>
      <c r="I17" s="7">
        <f>IF(D17="","",IF(F17&lt;=G17,"Conforme","Dépassement"))</f>
        <v/>
      </c>
    </row>
    <row r="18">
      <c r="A18" s="3" t="n"/>
      <c r="B18" s="3">
        <f>IF(A18="","",COUNTIF('Planning'!$F$2:$F$101,A18))</f>
        <v/>
      </c>
      <c r="D18" s="13">
        <f>IF('Paramètres'!$A$9="","",'Paramètres'!$A$9)</f>
        <v/>
      </c>
      <c r="E18" s="13">
        <f>IF(D18="","",IFERROR(VLOOKUP(D18,'Paramètres'!$A$5:$E$104,4,FALSE),""))</f>
        <v/>
      </c>
      <c r="F18" s="3">
        <f>IF(D18="","",COUNTIFS('Planning'!$C$2:$C$101,D18,'Planning'!$F$2:$F$101,"Télétravail",'Planning'!$H$2:$H$101,"Validé"))</f>
        <v/>
      </c>
      <c r="G18" s="3">
        <f>IF(D18="","",IFERROR(VLOOKUP(D18,'Paramètres'!$A$5:$E$104,5,FALSE),0))</f>
        <v/>
      </c>
      <c r="H18" s="6">
        <f>IF(D18="","",IFERROR(F18/COUNTIF('Planning'!$C$2:$C$101,D18),0))</f>
        <v/>
      </c>
      <c r="I18" s="3">
        <f>IF(D18="","",IF(F18&lt;=G18,"Conforme","Dépassement"))</f>
        <v/>
      </c>
    </row>
    <row r="19">
      <c r="A19" s="7" t="n"/>
      <c r="B19" s="7">
        <f>IF(A19="","",COUNTIF('Planning'!$F$2:$F$101,A19))</f>
        <v/>
      </c>
      <c r="D19" s="14">
        <f>IF('Paramètres'!$A$10="","",'Paramètres'!$A$10)</f>
        <v/>
      </c>
      <c r="E19" s="14">
        <f>IF(D19="","",IFERROR(VLOOKUP(D19,'Paramètres'!$A$5:$E$104,4,FALSE),""))</f>
        <v/>
      </c>
      <c r="F19" s="7">
        <f>IF(D19="","",COUNTIFS('Planning'!$C$2:$C$101,D19,'Planning'!$F$2:$F$101,"Télétravail",'Planning'!$H$2:$H$101,"Validé"))</f>
        <v/>
      </c>
      <c r="G19" s="7">
        <f>IF(D19="","",IFERROR(VLOOKUP(D19,'Paramètres'!$A$5:$E$104,5,FALSE),0))</f>
        <v/>
      </c>
      <c r="H19" s="8">
        <f>IF(D19="","",IFERROR(F19/COUNTIF('Planning'!$C$2:$C$101,D19),0))</f>
        <v/>
      </c>
      <c r="I19" s="7">
        <f>IF(D19="","",IF(F19&lt;=G19,"Conforme","Dépassement"))</f>
        <v/>
      </c>
    </row>
    <row r="20">
      <c r="A20" s="3" t="n"/>
      <c r="B20" s="3">
        <f>IF(A20="","",COUNTIF('Planning'!$F$2:$F$101,A20))</f>
        <v/>
      </c>
      <c r="D20" s="13">
        <f>IF('Paramètres'!$A$11="","",'Paramètres'!$A$11)</f>
        <v/>
      </c>
      <c r="E20" s="13">
        <f>IF(D20="","",IFERROR(VLOOKUP(D20,'Paramètres'!$A$5:$E$104,4,FALSE),""))</f>
        <v/>
      </c>
      <c r="F20" s="3">
        <f>IF(D20="","",COUNTIFS('Planning'!$C$2:$C$101,D20,'Planning'!$F$2:$F$101,"Télétravail",'Planning'!$H$2:$H$101,"Validé"))</f>
        <v/>
      </c>
      <c r="G20" s="3">
        <f>IF(D20="","",IFERROR(VLOOKUP(D20,'Paramètres'!$A$5:$E$104,5,FALSE),0))</f>
        <v/>
      </c>
      <c r="H20" s="6">
        <f>IF(D20="","",IFERROR(F20/COUNTIF('Planning'!$C$2:$C$101,D20),0))</f>
        <v/>
      </c>
      <c r="I20" s="3">
        <f>IF(D20="","",IF(F20&lt;=G20,"Conforme","Dépassement"))</f>
        <v/>
      </c>
    </row>
    <row r="21">
      <c r="A21" s="7" t="n"/>
      <c r="B21" s="7">
        <f>IF(A21="","",COUNTIF('Planning'!$F$2:$F$101,A21))</f>
        <v/>
      </c>
      <c r="D21" s="14">
        <f>IF('Paramètres'!$A$12="","",'Paramètres'!$A$12)</f>
        <v/>
      </c>
      <c r="E21" s="14">
        <f>IF(D21="","",IFERROR(VLOOKUP(D21,'Paramètres'!$A$5:$E$104,4,FALSE),""))</f>
        <v/>
      </c>
      <c r="F21" s="7">
        <f>IF(D21="","",COUNTIFS('Planning'!$C$2:$C$101,D21,'Planning'!$F$2:$F$101,"Télétravail",'Planning'!$H$2:$H$101,"Validé"))</f>
        <v/>
      </c>
      <c r="G21" s="7">
        <f>IF(D21="","",IFERROR(VLOOKUP(D21,'Paramètres'!$A$5:$E$104,5,FALSE),0))</f>
        <v/>
      </c>
      <c r="H21" s="8">
        <f>IF(D21="","",IFERROR(F21/COUNTIF('Planning'!$C$2:$C$101,D21),0))</f>
        <v/>
      </c>
      <c r="I21" s="7">
        <f>IF(D21="","",IF(F21&lt;=G21,"Conforme","Dépassement"))</f>
        <v/>
      </c>
    </row>
    <row r="22">
      <c r="A22" s="3" t="n"/>
      <c r="B22" s="3">
        <f>IF(A22="","",COUNTIF('Planning'!$F$2:$F$101,A22))</f>
        <v/>
      </c>
      <c r="D22" s="13">
        <f>IF('Paramètres'!$A$13="","",'Paramètres'!$A$13)</f>
        <v/>
      </c>
      <c r="E22" s="13">
        <f>IF(D22="","",IFERROR(VLOOKUP(D22,'Paramètres'!$A$5:$E$104,4,FALSE),""))</f>
        <v/>
      </c>
      <c r="F22" s="3">
        <f>IF(D22="","",COUNTIFS('Planning'!$C$2:$C$101,D22,'Planning'!$F$2:$F$101,"Télétravail",'Planning'!$H$2:$H$101,"Validé"))</f>
        <v/>
      </c>
      <c r="G22" s="3">
        <f>IF(D22="","",IFERROR(VLOOKUP(D22,'Paramètres'!$A$5:$E$104,5,FALSE),0))</f>
        <v/>
      </c>
      <c r="H22" s="6">
        <f>IF(D22="","",IFERROR(F22/COUNTIF('Planning'!$C$2:$C$101,D22),0))</f>
        <v/>
      </c>
      <c r="I22" s="3">
        <f>IF(D22="","",IF(F22&lt;=G22,"Conforme","Dépassement"))</f>
        <v/>
      </c>
    </row>
    <row r="23">
      <c r="A23" s="7" t="n"/>
      <c r="B23" s="7">
        <f>IF(A23="","",COUNTIF('Planning'!$F$2:$F$101,A23))</f>
        <v/>
      </c>
      <c r="D23" s="14">
        <f>IF('Paramètres'!$A$14="","",'Paramètres'!$A$14)</f>
        <v/>
      </c>
      <c r="E23" s="14">
        <f>IF(D23="","",IFERROR(VLOOKUP(D23,'Paramètres'!$A$5:$E$104,4,FALSE),""))</f>
        <v/>
      </c>
      <c r="F23" s="7">
        <f>IF(D23="","",COUNTIFS('Planning'!$C$2:$C$101,D23,'Planning'!$F$2:$F$101,"Télétravail",'Planning'!$H$2:$H$101,"Validé"))</f>
        <v/>
      </c>
      <c r="G23" s="7">
        <f>IF(D23="","",IFERROR(VLOOKUP(D23,'Paramètres'!$A$5:$E$104,5,FALSE),0))</f>
        <v/>
      </c>
      <c r="H23" s="8">
        <f>IF(D23="","",IFERROR(F23/COUNTIF('Planning'!$C$2:$C$101,D23),0))</f>
        <v/>
      </c>
      <c r="I23" s="7">
        <f>IF(D23="","",IF(F23&lt;=G23,"Conforme","Dépassement"))</f>
        <v/>
      </c>
    </row>
    <row r="24">
      <c r="A24" s="3" t="n"/>
      <c r="B24" s="3">
        <f>IF(A24="","",COUNTIF('Planning'!$F$2:$F$101,A24))</f>
        <v/>
      </c>
      <c r="D24" s="13">
        <f>IF('Paramètres'!$A$15="","",'Paramètres'!$A$15)</f>
        <v/>
      </c>
      <c r="E24" s="13">
        <f>IF(D24="","",IFERROR(VLOOKUP(D24,'Paramètres'!$A$5:$E$104,4,FALSE),""))</f>
        <v/>
      </c>
      <c r="F24" s="3">
        <f>IF(D24="","",COUNTIFS('Planning'!$C$2:$C$101,D24,'Planning'!$F$2:$F$101,"Télétravail",'Planning'!$H$2:$H$101,"Validé"))</f>
        <v/>
      </c>
      <c r="G24" s="3">
        <f>IF(D24="","",IFERROR(VLOOKUP(D24,'Paramètres'!$A$5:$E$104,5,FALSE),0))</f>
        <v/>
      </c>
      <c r="H24" s="6">
        <f>IF(D24="","",IFERROR(F24/COUNTIF('Planning'!$C$2:$C$101,D24),0))</f>
        <v/>
      </c>
      <c r="I24" s="3">
        <f>IF(D24="","",IF(F24&lt;=G24,"Conforme","Dépassement"))</f>
        <v/>
      </c>
    </row>
    <row r="25">
      <c r="A25" s="7" t="n"/>
      <c r="B25" s="7">
        <f>IF(A25="","",COUNTIF('Planning'!$F$2:$F$101,A25))</f>
        <v/>
      </c>
      <c r="D25" s="14">
        <f>IF('Paramètres'!$A$16="","",'Paramètres'!$A$16)</f>
        <v/>
      </c>
      <c r="E25" s="14">
        <f>IF(D25="","",IFERROR(VLOOKUP(D25,'Paramètres'!$A$5:$E$104,4,FALSE),""))</f>
        <v/>
      </c>
      <c r="F25" s="7">
        <f>IF(D25="","",COUNTIFS('Planning'!$C$2:$C$101,D25,'Planning'!$F$2:$F$101,"Télétravail",'Planning'!$H$2:$H$101,"Validé"))</f>
        <v/>
      </c>
      <c r="G25" s="7">
        <f>IF(D25="","",IFERROR(VLOOKUP(D25,'Paramètres'!$A$5:$E$104,5,FALSE),0))</f>
        <v/>
      </c>
      <c r="H25" s="8">
        <f>IF(D25="","",IFERROR(F25/COUNTIF('Planning'!$C$2:$C$101,D25),0))</f>
        <v/>
      </c>
      <c r="I25" s="7">
        <f>IF(D25="","",IF(F25&lt;=G25,"Conforme","Dépassement"))</f>
        <v/>
      </c>
    </row>
    <row r="26">
      <c r="A26" s="3" t="n"/>
      <c r="B26" s="3">
        <f>IF(A26="","",COUNTIF('Planning'!$F$2:$F$101,A26))</f>
        <v/>
      </c>
      <c r="D26" s="13">
        <f>IF('Paramètres'!$A$17="","",'Paramètres'!$A$17)</f>
        <v/>
      </c>
      <c r="E26" s="13">
        <f>IF(D26="","",IFERROR(VLOOKUP(D26,'Paramètres'!$A$5:$E$104,4,FALSE),""))</f>
        <v/>
      </c>
      <c r="F26" s="3">
        <f>IF(D26="","",COUNTIFS('Planning'!$C$2:$C$101,D26,'Planning'!$F$2:$F$101,"Télétravail",'Planning'!$H$2:$H$101,"Validé"))</f>
        <v/>
      </c>
      <c r="G26" s="3">
        <f>IF(D26="","",IFERROR(VLOOKUP(D26,'Paramètres'!$A$5:$E$104,5,FALSE),0))</f>
        <v/>
      </c>
      <c r="H26" s="6">
        <f>IF(D26="","",IFERROR(F26/COUNTIF('Planning'!$C$2:$C$101,D26),0))</f>
        <v/>
      </c>
      <c r="I26" s="3">
        <f>IF(D26="","",IF(F26&lt;=G26,"Conforme","Dépassement"))</f>
        <v/>
      </c>
    </row>
    <row r="27">
      <c r="A27" s="7" t="n"/>
      <c r="B27" s="7">
        <f>IF(A27="","",COUNTIF('Planning'!$F$2:$F$101,A27))</f>
        <v/>
      </c>
      <c r="D27" s="14">
        <f>IF('Paramètres'!$A$18="","",'Paramètres'!$A$18)</f>
        <v/>
      </c>
      <c r="E27" s="14">
        <f>IF(D27="","",IFERROR(VLOOKUP(D27,'Paramètres'!$A$5:$E$104,4,FALSE),""))</f>
        <v/>
      </c>
      <c r="F27" s="7">
        <f>IF(D27="","",COUNTIFS('Planning'!$C$2:$C$101,D27,'Planning'!$F$2:$F$101,"Télétravail",'Planning'!$H$2:$H$101,"Validé"))</f>
        <v/>
      </c>
      <c r="G27" s="7">
        <f>IF(D27="","",IFERROR(VLOOKUP(D27,'Paramètres'!$A$5:$E$104,5,FALSE),0))</f>
        <v/>
      </c>
      <c r="H27" s="8">
        <f>IF(D27="","",IFERROR(F27/COUNTIF('Planning'!$C$2:$C$101,D27),0))</f>
        <v/>
      </c>
      <c r="I27" s="7">
        <f>IF(D27="","",IF(F27&lt;=G27,"Conforme","Dépassement"))</f>
        <v/>
      </c>
    </row>
    <row r="28">
      <c r="A28" s="3" t="n"/>
      <c r="B28" s="3">
        <f>IF(A28="","",COUNTIF('Planning'!$F$2:$F$101,A28))</f>
        <v/>
      </c>
      <c r="D28" s="13">
        <f>IF('Paramètres'!$A$19="","",'Paramètres'!$A$19)</f>
        <v/>
      </c>
      <c r="E28" s="13">
        <f>IF(D28="","",IFERROR(VLOOKUP(D28,'Paramètres'!$A$5:$E$104,4,FALSE),""))</f>
        <v/>
      </c>
      <c r="F28" s="3">
        <f>IF(D28="","",COUNTIFS('Planning'!$C$2:$C$101,D28,'Planning'!$F$2:$F$101,"Télétravail",'Planning'!$H$2:$H$101,"Validé"))</f>
        <v/>
      </c>
      <c r="G28" s="3">
        <f>IF(D28="","",IFERROR(VLOOKUP(D28,'Paramètres'!$A$5:$E$104,5,FALSE),0))</f>
        <v/>
      </c>
      <c r="H28" s="6">
        <f>IF(D28="","",IFERROR(F28/COUNTIF('Planning'!$C$2:$C$101,D28),0))</f>
        <v/>
      </c>
      <c r="I28" s="3">
        <f>IF(D28="","",IF(F28&lt;=G28,"Conforme","Dépassement"))</f>
        <v/>
      </c>
    </row>
    <row r="29">
      <c r="A29" s="7" t="n"/>
      <c r="B29" s="7">
        <f>IF(A29="","",COUNTIF('Planning'!$F$2:$F$101,A29))</f>
        <v/>
      </c>
      <c r="D29" s="14">
        <f>IF('Paramètres'!$A$20="","",'Paramètres'!$A$20)</f>
        <v/>
      </c>
      <c r="E29" s="14">
        <f>IF(D29="","",IFERROR(VLOOKUP(D29,'Paramètres'!$A$5:$E$104,4,FALSE),""))</f>
        <v/>
      </c>
      <c r="F29" s="7">
        <f>IF(D29="","",COUNTIFS('Planning'!$C$2:$C$101,D29,'Planning'!$F$2:$F$101,"Télétravail",'Planning'!$H$2:$H$101,"Validé"))</f>
        <v/>
      </c>
      <c r="G29" s="7">
        <f>IF(D29="","",IFERROR(VLOOKUP(D29,'Paramètres'!$A$5:$E$104,5,FALSE),0))</f>
        <v/>
      </c>
      <c r="H29" s="8">
        <f>IF(D29="","",IFERROR(F29/COUNTIF('Planning'!$C$2:$C$101,D29),0))</f>
        <v/>
      </c>
      <c r="I29" s="7">
        <f>IF(D29="","",IF(F29&lt;=G29,"Conforme","Dépassement"))</f>
        <v/>
      </c>
    </row>
    <row r="30">
      <c r="A30" s="3" t="n"/>
      <c r="B30" s="3">
        <f>IF(A30="","",COUNTIF('Planning'!$F$2:$F$101,A30))</f>
        <v/>
      </c>
      <c r="D30" s="13">
        <f>IF('Paramètres'!$A$21="","",'Paramètres'!$A$21)</f>
        <v/>
      </c>
      <c r="E30" s="13">
        <f>IF(D30="","",IFERROR(VLOOKUP(D30,'Paramètres'!$A$5:$E$104,4,FALSE),""))</f>
        <v/>
      </c>
      <c r="F30" s="3">
        <f>IF(D30="","",COUNTIFS('Planning'!$C$2:$C$101,D30,'Planning'!$F$2:$F$101,"Télétravail",'Planning'!$H$2:$H$101,"Validé"))</f>
        <v/>
      </c>
      <c r="G30" s="3">
        <f>IF(D30="","",IFERROR(VLOOKUP(D30,'Paramètres'!$A$5:$E$104,5,FALSE),0))</f>
        <v/>
      </c>
      <c r="H30" s="6">
        <f>IF(D30="","",IFERROR(F30/COUNTIF('Planning'!$C$2:$C$101,D30),0))</f>
        <v/>
      </c>
      <c r="I30" s="3">
        <f>IF(D30="","",IF(F30&lt;=G30,"Conforme","Dépassement"))</f>
        <v/>
      </c>
    </row>
    <row r="31">
      <c r="A31" s="7" t="n"/>
      <c r="B31" s="7">
        <f>IF(A31="","",COUNTIF('Planning'!$F$2:$F$101,A31))</f>
        <v/>
      </c>
      <c r="D31" s="14">
        <f>IF('Paramètres'!$A$22="","",'Paramètres'!$A$22)</f>
        <v/>
      </c>
      <c r="E31" s="14">
        <f>IF(D31="","",IFERROR(VLOOKUP(D31,'Paramètres'!$A$5:$E$104,4,FALSE),""))</f>
        <v/>
      </c>
      <c r="F31" s="7">
        <f>IF(D31="","",COUNTIFS('Planning'!$C$2:$C$101,D31,'Planning'!$F$2:$F$101,"Télétravail",'Planning'!$H$2:$H$101,"Validé"))</f>
        <v/>
      </c>
      <c r="G31" s="7">
        <f>IF(D31="","",IFERROR(VLOOKUP(D31,'Paramètres'!$A$5:$E$104,5,FALSE),0))</f>
        <v/>
      </c>
      <c r="H31" s="8">
        <f>IF(D31="","",IFERROR(F31/COUNTIF('Planning'!$C$2:$C$101,D31),0))</f>
        <v/>
      </c>
      <c r="I31" s="7">
        <f>IF(D31="","",IF(F31&lt;=G31,"Conforme","Dépassement"))</f>
        <v/>
      </c>
    </row>
    <row r="32">
      <c r="A32" s="3" t="n"/>
      <c r="B32" s="3">
        <f>IF(A32="","",COUNTIF('Planning'!$F$2:$F$101,A32))</f>
        <v/>
      </c>
      <c r="D32" s="13">
        <f>IF('Paramètres'!$A$23="","",'Paramètres'!$A$23)</f>
        <v/>
      </c>
      <c r="E32" s="13">
        <f>IF(D32="","",IFERROR(VLOOKUP(D32,'Paramètres'!$A$5:$E$104,4,FALSE),""))</f>
        <v/>
      </c>
      <c r="F32" s="3">
        <f>IF(D32="","",COUNTIFS('Planning'!$C$2:$C$101,D32,'Planning'!$F$2:$F$101,"Télétravail",'Planning'!$H$2:$H$101,"Validé"))</f>
        <v/>
      </c>
      <c r="G32" s="3">
        <f>IF(D32="","",IFERROR(VLOOKUP(D32,'Paramètres'!$A$5:$E$104,5,FALSE),0))</f>
        <v/>
      </c>
      <c r="H32" s="6">
        <f>IF(D32="","",IFERROR(F32/COUNTIF('Planning'!$C$2:$C$101,D32),0))</f>
        <v/>
      </c>
      <c r="I32" s="3">
        <f>IF(D32="","",IF(F32&lt;=G32,"Conforme","Dépassement"))</f>
        <v/>
      </c>
    </row>
    <row r="33">
      <c r="A33" s="7" t="n"/>
      <c r="B33" s="7">
        <f>IF(A33="","",COUNTIF('Planning'!$F$2:$F$101,A33))</f>
        <v/>
      </c>
      <c r="D33" s="14">
        <f>IF('Paramètres'!$A$24="","",'Paramètres'!$A$24)</f>
        <v/>
      </c>
      <c r="E33" s="14">
        <f>IF(D33="","",IFERROR(VLOOKUP(D33,'Paramètres'!$A$5:$E$104,4,FALSE),""))</f>
        <v/>
      </c>
      <c r="F33" s="7">
        <f>IF(D33="","",COUNTIFS('Planning'!$C$2:$C$101,D33,'Planning'!$F$2:$F$101,"Télétravail",'Planning'!$H$2:$H$101,"Validé"))</f>
        <v/>
      </c>
      <c r="G33" s="7">
        <f>IF(D33="","",IFERROR(VLOOKUP(D33,'Paramètres'!$A$5:$E$104,5,FALSE),0))</f>
        <v/>
      </c>
      <c r="H33" s="8">
        <f>IF(D33="","",IFERROR(F33/COUNTIF('Planning'!$C$2:$C$101,D33),0))</f>
        <v/>
      </c>
      <c r="I33" s="7">
        <f>IF(D33="","",IF(F33&lt;=G33,"Conforme","Dépassement"))</f>
        <v/>
      </c>
    </row>
    <row r="34">
      <c r="A34" s="3" t="n"/>
      <c r="B34" s="3">
        <f>IF(A34="","",COUNTIF('Planning'!$F$2:$F$101,A34))</f>
        <v/>
      </c>
      <c r="D34" s="13">
        <f>IF('Paramètres'!$A$25="","",'Paramètres'!$A$25)</f>
        <v/>
      </c>
      <c r="E34" s="13">
        <f>IF(D34="","",IFERROR(VLOOKUP(D34,'Paramètres'!$A$5:$E$104,4,FALSE),""))</f>
        <v/>
      </c>
      <c r="F34" s="3">
        <f>IF(D34="","",COUNTIFS('Planning'!$C$2:$C$101,D34,'Planning'!$F$2:$F$101,"Télétravail",'Planning'!$H$2:$H$101,"Validé"))</f>
        <v/>
      </c>
      <c r="G34" s="3">
        <f>IF(D34="","",IFERROR(VLOOKUP(D34,'Paramètres'!$A$5:$E$104,5,FALSE),0))</f>
        <v/>
      </c>
      <c r="H34" s="6">
        <f>IF(D34="","",IFERROR(F34/COUNTIF('Planning'!$C$2:$C$101,D34),0))</f>
        <v/>
      </c>
      <c r="I34" s="3">
        <f>IF(D34="","",IF(F34&lt;=G34,"Conforme","Dépassement"))</f>
        <v/>
      </c>
    </row>
    <row r="35">
      <c r="A35" s="7" t="n"/>
      <c r="B35" s="7">
        <f>IF(A35="","",COUNTIF('Planning'!$F$2:$F$101,A35))</f>
        <v/>
      </c>
      <c r="D35" s="14">
        <f>IF('Paramètres'!$A$26="","",'Paramètres'!$A$26)</f>
        <v/>
      </c>
      <c r="E35" s="14">
        <f>IF(D35="","",IFERROR(VLOOKUP(D35,'Paramètres'!$A$5:$E$104,4,FALSE),""))</f>
        <v/>
      </c>
      <c r="F35" s="7">
        <f>IF(D35="","",COUNTIFS('Planning'!$C$2:$C$101,D35,'Planning'!$F$2:$F$101,"Télétravail",'Planning'!$H$2:$H$101,"Validé"))</f>
        <v/>
      </c>
      <c r="G35" s="7">
        <f>IF(D35="","",IFERROR(VLOOKUP(D35,'Paramètres'!$A$5:$E$104,5,FALSE),0))</f>
        <v/>
      </c>
      <c r="H35" s="8">
        <f>IF(D35="","",IFERROR(F35/COUNTIF('Planning'!$C$2:$C$101,D35),0))</f>
        <v/>
      </c>
      <c r="I35" s="7">
        <f>IF(D35="","",IF(F35&lt;=G35,"Conforme","Dépassement"))</f>
        <v/>
      </c>
    </row>
    <row r="36">
      <c r="A36" s="3" t="n"/>
      <c r="B36" s="3">
        <f>IF(A36="","",COUNTIF('Planning'!$F$2:$F$101,A36))</f>
        <v/>
      </c>
      <c r="D36" s="13">
        <f>IF('Paramètres'!$A$27="","",'Paramètres'!$A$27)</f>
        <v/>
      </c>
      <c r="E36" s="13">
        <f>IF(D36="","",IFERROR(VLOOKUP(D36,'Paramètres'!$A$5:$E$104,4,FALSE),""))</f>
        <v/>
      </c>
      <c r="F36" s="3">
        <f>IF(D36="","",COUNTIFS('Planning'!$C$2:$C$101,D36,'Planning'!$F$2:$F$101,"Télétravail",'Planning'!$H$2:$H$101,"Validé"))</f>
        <v/>
      </c>
      <c r="G36" s="3">
        <f>IF(D36="","",IFERROR(VLOOKUP(D36,'Paramètres'!$A$5:$E$104,5,FALSE),0))</f>
        <v/>
      </c>
      <c r="H36" s="6">
        <f>IF(D36="","",IFERROR(F36/COUNTIF('Planning'!$C$2:$C$101,D36),0))</f>
        <v/>
      </c>
      <c r="I36" s="3">
        <f>IF(D36="","",IF(F36&lt;=G36,"Conforme","Dépassement"))</f>
        <v/>
      </c>
    </row>
    <row r="37">
      <c r="A37" s="7" t="n"/>
      <c r="B37" s="7">
        <f>IF(A37="","",COUNTIF('Planning'!$F$2:$F$101,A37))</f>
        <v/>
      </c>
      <c r="D37" s="14">
        <f>IF('Paramètres'!$A$28="","",'Paramètres'!$A$28)</f>
        <v/>
      </c>
      <c r="E37" s="14">
        <f>IF(D37="","",IFERROR(VLOOKUP(D37,'Paramètres'!$A$5:$E$104,4,FALSE),""))</f>
        <v/>
      </c>
      <c r="F37" s="7">
        <f>IF(D37="","",COUNTIFS('Planning'!$C$2:$C$101,D37,'Planning'!$F$2:$F$101,"Télétravail",'Planning'!$H$2:$H$101,"Validé"))</f>
        <v/>
      </c>
      <c r="G37" s="7">
        <f>IF(D37="","",IFERROR(VLOOKUP(D37,'Paramètres'!$A$5:$E$104,5,FALSE),0))</f>
        <v/>
      </c>
      <c r="H37" s="8">
        <f>IF(D37="","",IFERROR(F37/COUNTIF('Planning'!$C$2:$C$101,D37),0))</f>
        <v/>
      </c>
      <c r="I37" s="7">
        <f>IF(D37="","",IF(F37&lt;=G37,"Conforme","Dépassement"))</f>
        <v/>
      </c>
    </row>
    <row r="38">
      <c r="A38" s="3" t="n"/>
      <c r="B38" s="3">
        <f>IF(A38="","",COUNTIF('Planning'!$F$2:$F$101,A38))</f>
        <v/>
      </c>
      <c r="D38" s="13">
        <f>IF('Paramètres'!$A$29="","",'Paramètres'!$A$29)</f>
        <v/>
      </c>
      <c r="E38" s="13">
        <f>IF(D38="","",IFERROR(VLOOKUP(D38,'Paramètres'!$A$5:$E$104,4,FALSE),""))</f>
        <v/>
      </c>
      <c r="F38" s="3">
        <f>IF(D38="","",COUNTIFS('Planning'!$C$2:$C$101,D38,'Planning'!$F$2:$F$101,"Télétravail",'Planning'!$H$2:$H$101,"Validé"))</f>
        <v/>
      </c>
      <c r="G38" s="3">
        <f>IF(D38="","",IFERROR(VLOOKUP(D38,'Paramètres'!$A$5:$E$104,5,FALSE),0))</f>
        <v/>
      </c>
      <c r="H38" s="6">
        <f>IF(D38="","",IFERROR(F38/COUNTIF('Planning'!$C$2:$C$101,D38),0))</f>
        <v/>
      </c>
      <c r="I38" s="3">
        <f>IF(D38="","",IF(F38&lt;=G38,"Conforme","Dépassement"))</f>
        <v/>
      </c>
    </row>
    <row r="39">
      <c r="A39" s="7" t="n"/>
      <c r="B39" s="7">
        <f>IF(A39="","",COUNTIF('Planning'!$F$2:$F$101,A39))</f>
        <v/>
      </c>
      <c r="D39" s="14">
        <f>IF('Paramètres'!$A$30="","",'Paramètres'!$A$30)</f>
        <v/>
      </c>
      <c r="E39" s="14">
        <f>IF(D39="","",IFERROR(VLOOKUP(D39,'Paramètres'!$A$5:$E$104,4,FALSE),""))</f>
        <v/>
      </c>
      <c r="F39" s="7">
        <f>IF(D39="","",COUNTIFS('Planning'!$C$2:$C$101,D39,'Planning'!$F$2:$F$101,"Télétravail",'Planning'!$H$2:$H$101,"Validé"))</f>
        <v/>
      </c>
      <c r="G39" s="7">
        <f>IF(D39="","",IFERROR(VLOOKUP(D39,'Paramètres'!$A$5:$E$104,5,FALSE),0))</f>
        <v/>
      </c>
      <c r="H39" s="8">
        <f>IF(D39="","",IFERROR(F39/COUNTIF('Planning'!$C$2:$C$101,D39),0))</f>
        <v/>
      </c>
      <c r="I39" s="7">
        <f>IF(D39="","",IF(F39&lt;=G39,"Conforme","Dépassement"))</f>
        <v/>
      </c>
    </row>
    <row r="40">
      <c r="A40" s="3" t="n"/>
      <c r="B40" s="3">
        <f>IF(A40="","",COUNTIF('Planning'!$F$2:$F$101,A40))</f>
        <v/>
      </c>
      <c r="D40" s="13">
        <f>IF('Paramètres'!$A$31="","",'Paramètres'!$A$31)</f>
        <v/>
      </c>
      <c r="E40" s="13">
        <f>IF(D40="","",IFERROR(VLOOKUP(D40,'Paramètres'!$A$5:$E$104,4,FALSE),""))</f>
        <v/>
      </c>
      <c r="F40" s="3">
        <f>IF(D40="","",COUNTIFS('Planning'!$C$2:$C$101,D40,'Planning'!$F$2:$F$101,"Télétravail",'Planning'!$H$2:$H$101,"Validé"))</f>
        <v/>
      </c>
      <c r="G40" s="3">
        <f>IF(D40="","",IFERROR(VLOOKUP(D40,'Paramètres'!$A$5:$E$104,5,FALSE),0))</f>
        <v/>
      </c>
      <c r="H40" s="6">
        <f>IF(D40="","",IFERROR(F40/COUNTIF('Planning'!$C$2:$C$101,D40),0))</f>
        <v/>
      </c>
      <c r="I40" s="3">
        <f>IF(D40="","",IF(F40&lt;=G40,"Conforme","Dépassement"))</f>
        <v/>
      </c>
    </row>
    <row r="41">
      <c r="A41" s="7" t="n"/>
      <c r="B41" s="7">
        <f>IF(A41="","",COUNTIF('Planning'!$F$2:$F$101,A41))</f>
        <v/>
      </c>
      <c r="D41" s="14">
        <f>IF('Paramètres'!$A$32="","",'Paramètres'!$A$32)</f>
        <v/>
      </c>
      <c r="E41" s="14">
        <f>IF(D41="","",IFERROR(VLOOKUP(D41,'Paramètres'!$A$5:$E$104,4,FALSE),""))</f>
        <v/>
      </c>
      <c r="F41" s="7">
        <f>IF(D41="","",COUNTIFS('Planning'!$C$2:$C$101,D41,'Planning'!$F$2:$F$101,"Télétravail",'Planning'!$H$2:$H$101,"Validé"))</f>
        <v/>
      </c>
      <c r="G41" s="7">
        <f>IF(D41="","",IFERROR(VLOOKUP(D41,'Paramètres'!$A$5:$E$104,5,FALSE),0))</f>
        <v/>
      </c>
      <c r="H41" s="8">
        <f>IF(D41="","",IFERROR(F41/COUNTIF('Planning'!$C$2:$C$101,D41),0))</f>
        <v/>
      </c>
      <c r="I41" s="7">
        <f>IF(D41="","",IF(F41&lt;=G41,"Conforme","Dépassement"))</f>
        <v/>
      </c>
    </row>
    <row r="42">
      <c r="A42" s="3" t="n"/>
      <c r="B42" s="3">
        <f>IF(A42="","",COUNTIF('Planning'!$F$2:$F$101,A42))</f>
        <v/>
      </c>
      <c r="D42" s="13">
        <f>IF('Paramètres'!$A$33="","",'Paramètres'!$A$33)</f>
        <v/>
      </c>
      <c r="E42" s="13">
        <f>IF(D42="","",IFERROR(VLOOKUP(D42,'Paramètres'!$A$5:$E$104,4,FALSE),""))</f>
        <v/>
      </c>
      <c r="F42" s="3">
        <f>IF(D42="","",COUNTIFS('Planning'!$C$2:$C$101,D42,'Planning'!$F$2:$F$101,"Télétravail",'Planning'!$H$2:$H$101,"Validé"))</f>
        <v/>
      </c>
      <c r="G42" s="3">
        <f>IF(D42="","",IFERROR(VLOOKUP(D42,'Paramètres'!$A$5:$E$104,5,FALSE),0))</f>
        <v/>
      </c>
      <c r="H42" s="6">
        <f>IF(D42="","",IFERROR(F42/COUNTIF('Planning'!$C$2:$C$101,D42),0))</f>
        <v/>
      </c>
      <c r="I42" s="3">
        <f>IF(D42="","",IF(F42&lt;=G42,"Conforme","Dépassement"))</f>
        <v/>
      </c>
    </row>
    <row r="43">
      <c r="A43" s="7" t="n"/>
      <c r="B43" s="7">
        <f>IF(A43="","",COUNTIF('Planning'!$F$2:$F$101,A43))</f>
        <v/>
      </c>
      <c r="D43" s="14">
        <f>IF('Paramètres'!$A$34="","",'Paramètres'!$A$34)</f>
        <v/>
      </c>
      <c r="E43" s="14">
        <f>IF(D43="","",IFERROR(VLOOKUP(D43,'Paramètres'!$A$5:$E$104,4,FALSE),""))</f>
        <v/>
      </c>
      <c r="F43" s="7">
        <f>IF(D43="","",COUNTIFS('Planning'!$C$2:$C$101,D43,'Planning'!$F$2:$F$101,"Télétravail",'Planning'!$H$2:$H$101,"Validé"))</f>
        <v/>
      </c>
      <c r="G43" s="7">
        <f>IF(D43="","",IFERROR(VLOOKUP(D43,'Paramètres'!$A$5:$E$104,5,FALSE),0))</f>
        <v/>
      </c>
      <c r="H43" s="8">
        <f>IF(D43="","",IFERROR(F43/COUNTIF('Planning'!$C$2:$C$101,D43),0))</f>
        <v/>
      </c>
      <c r="I43" s="7">
        <f>IF(D43="","",IF(F43&lt;=G43,"Conforme","Dépassement"))</f>
        <v/>
      </c>
    </row>
    <row r="44">
      <c r="A44" s="3" t="n"/>
      <c r="B44" s="3">
        <f>IF(A44="","",COUNTIF('Planning'!$F$2:$F$101,A44))</f>
        <v/>
      </c>
      <c r="D44" s="13">
        <f>IF('Paramètres'!$A$35="","",'Paramètres'!$A$35)</f>
        <v/>
      </c>
      <c r="E44" s="13">
        <f>IF(D44="","",IFERROR(VLOOKUP(D44,'Paramètres'!$A$5:$E$104,4,FALSE),""))</f>
        <v/>
      </c>
      <c r="F44" s="3">
        <f>IF(D44="","",COUNTIFS('Planning'!$C$2:$C$101,D44,'Planning'!$F$2:$F$101,"Télétravail",'Planning'!$H$2:$H$101,"Validé"))</f>
        <v/>
      </c>
      <c r="G44" s="3">
        <f>IF(D44="","",IFERROR(VLOOKUP(D44,'Paramètres'!$A$5:$E$104,5,FALSE),0))</f>
        <v/>
      </c>
      <c r="H44" s="6">
        <f>IF(D44="","",IFERROR(F44/COUNTIF('Planning'!$C$2:$C$101,D44),0))</f>
        <v/>
      </c>
      <c r="I44" s="3">
        <f>IF(D44="","",IF(F44&lt;=G44,"Conforme","Dépassement"))</f>
        <v/>
      </c>
    </row>
    <row r="45">
      <c r="A45" s="7" t="n"/>
      <c r="B45" s="7">
        <f>IF(A45="","",COUNTIF('Planning'!$F$2:$F$101,A45))</f>
        <v/>
      </c>
      <c r="D45" s="14">
        <f>IF('Paramètres'!$A$36="","",'Paramètres'!$A$36)</f>
        <v/>
      </c>
      <c r="E45" s="14">
        <f>IF(D45="","",IFERROR(VLOOKUP(D45,'Paramètres'!$A$5:$E$104,4,FALSE),""))</f>
        <v/>
      </c>
      <c r="F45" s="7">
        <f>IF(D45="","",COUNTIFS('Planning'!$C$2:$C$101,D45,'Planning'!$F$2:$F$101,"Télétravail",'Planning'!$H$2:$H$101,"Validé"))</f>
        <v/>
      </c>
      <c r="G45" s="7">
        <f>IF(D45="","",IFERROR(VLOOKUP(D45,'Paramètres'!$A$5:$E$104,5,FALSE),0))</f>
        <v/>
      </c>
      <c r="H45" s="8">
        <f>IF(D45="","",IFERROR(F45/COUNTIF('Planning'!$C$2:$C$101,D45),0))</f>
        <v/>
      </c>
      <c r="I45" s="7">
        <f>IF(D45="","",IF(F45&lt;=G45,"Conforme","Dépassement"))</f>
        <v/>
      </c>
    </row>
    <row r="46">
      <c r="A46" s="3" t="n"/>
      <c r="B46" s="3">
        <f>IF(A46="","",COUNTIF('Planning'!$F$2:$F$101,A46))</f>
        <v/>
      </c>
      <c r="D46" s="13">
        <f>IF('Paramètres'!$A$37="","",'Paramètres'!$A$37)</f>
        <v/>
      </c>
      <c r="E46" s="13">
        <f>IF(D46="","",IFERROR(VLOOKUP(D46,'Paramètres'!$A$5:$E$104,4,FALSE),""))</f>
        <v/>
      </c>
      <c r="F46" s="3">
        <f>IF(D46="","",COUNTIFS('Planning'!$C$2:$C$101,D46,'Planning'!$F$2:$F$101,"Télétravail",'Planning'!$H$2:$H$101,"Validé"))</f>
        <v/>
      </c>
      <c r="G46" s="3">
        <f>IF(D46="","",IFERROR(VLOOKUP(D46,'Paramètres'!$A$5:$E$104,5,FALSE),0))</f>
        <v/>
      </c>
      <c r="H46" s="6">
        <f>IF(D46="","",IFERROR(F46/COUNTIF('Planning'!$C$2:$C$101,D46),0))</f>
        <v/>
      </c>
      <c r="I46" s="3">
        <f>IF(D46="","",IF(F46&lt;=G46,"Conforme","Dépassement"))</f>
        <v/>
      </c>
    </row>
    <row r="47">
      <c r="A47" s="7" t="n"/>
      <c r="B47" s="7">
        <f>IF(A47="","",COUNTIF('Planning'!$F$2:$F$101,A47))</f>
        <v/>
      </c>
      <c r="D47" s="14">
        <f>IF('Paramètres'!$A$38="","",'Paramètres'!$A$38)</f>
        <v/>
      </c>
      <c r="E47" s="14">
        <f>IF(D47="","",IFERROR(VLOOKUP(D47,'Paramètres'!$A$5:$E$104,4,FALSE),""))</f>
        <v/>
      </c>
      <c r="F47" s="7">
        <f>IF(D47="","",COUNTIFS('Planning'!$C$2:$C$101,D47,'Planning'!$F$2:$F$101,"Télétravail",'Planning'!$H$2:$H$101,"Validé"))</f>
        <v/>
      </c>
      <c r="G47" s="7">
        <f>IF(D47="","",IFERROR(VLOOKUP(D47,'Paramètres'!$A$5:$E$104,5,FALSE),0))</f>
        <v/>
      </c>
      <c r="H47" s="8">
        <f>IF(D47="","",IFERROR(F47/COUNTIF('Planning'!$C$2:$C$101,D47),0))</f>
        <v/>
      </c>
      <c r="I47" s="7">
        <f>IF(D47="","",IF(F47&lt;=G47,"Conforme","Dépassement"))</f>
        <v/>
      </c>
    </row>
    <row r="48">
      <c r="A48" s="3" t="n"/>
      <c r="B48" s="3">
        <f>IF(A48="","",COUNTIF('Planning'!$F$2:$F$101,A48))</f>
        <v/>
      </c>
      <c r="D48" s="13">
        <f>IF('Paramètres'!$A$39="","",'Paramètres'!$A$39)</f>
        <v/>
      </c>
      <c r="E48" s="13">
        <f>IF(D48="","",IFERROR(VLOOKUP(D48,'Paramètres'!$A$5:$E$104,4,FALSE),""))</f>
        <v/>
      </c>
      <c r="F48" s="3">
        <f>IF(D48="","",COUNTIFS('Planning'!$C$2:$C$101,D48,'Planning'!$F$2:$F$101,"Télétravail",'Planning'!$H$2:$H$101,"Validé"))</f>
        <v/>
      </c>
      <c r="G48" s="3">
        <f>IF(D48="","",IFERROR(VLOOKUP(D48,'Paramètres'!$A$5:$E$104,5,FALSE),0))</f>
        <v/>
      </c>
      <c r="H48" s="6">
        <f>IF(D48="","",IFERROR(F48/COUNTIF('Planning'!$C$2:$C$101,D48),0))</f>
        <v/>
      </c>
      <c r="I48" s="3">
        <f>IF(D48="","",IF(F48&lt;=G48,"Conforme","Dépassement"))</f>
        <v/>
      </c>
    </row>
    <row r="49">
      <c r="A49" s="7" t="n"/>
      <c r="B49" s="7">
        <f>IF(A49="","",COUNTIF('Planning'!$F$2:$F$101,A49))</f>
        <v/>
      </c>
      <c r="D49" s="14">
        <f>IF('Paramètres'!$A$40="","",'Paramètres'!$A$40)</f>
        <v/>
      </c>
      <c r="E49" s="14">
        <f>IF(D49="","",IFERROR(VLOOKUP(D49,'Paramètres'!$A$5:$E$104,4,FALSE),""))</f>
        <v/>
      </c>
      <c r="F49" s="7">
        <f>IF(D49="","",COUNTIFS('Planning'!$C$2:$C$101,D49,'Planning'!$F$2:$F$101,"Télétravail",'Planning'!$H$2:$H$101,"Validé"))</f>
        <v/>
      </c>
      <c r="G49" s="7">
        <f>IF(D49="","",IFERROR(VLOOKUP(D49,'Paramètres'!$A$5:$E$104,5,FALSE),0))</f>
        <v/>
      </c>
      <c r="H49" s="8">
        <f>IF(D49="","",IFERROR(F49/COUNTIF('Planning'!$C$2:$C$101,D49),0))</f>
        <v/>
      </c>
      <c r="I49" s="7">
        <f>IF(D49="","",IF(F49&lt;=G49,"Conforme","Dépassement"))</f>
        <v/>
      </c>
    </row>
    <row r="50">
      <c r="A50" s="3" t="n"/>
      <c r="B50" s="3">
        <f>IF(A50="","",COUNTIF('Planning'!$F$2:$F$101,A50))</f>
        <v/>
      </c>
      <c r="D50" s="13">
        <f>IF('Paramètres'!$A$41="","",'Paramètres'!$A$41)</f>
        <v/>
      </c>
      <c r="E50" s="13">
        <f>IF(D50="","",IFERROR(VLOOKUP(D50,'Paramètres'!$A$5:$E$104,4,FALSE),""))</f>
        <v/>
      </c>
      <c r="F50" s="3">
        <f>IF(D50="","",COUNTIFS('Planning'!$C$2:$C$101,D50,'Planning'!$F$2:$F$101,"Télétravail",'Planning'!$H$2:$H$101,"Validé"))</f>
        <v/>
      </c>
      <c r="G50" s="3">
        <f>IF(D50="","",IFERROR(VLOOKUP(D50,'Paramètres'!$A$5:$E$104,5,FALSE),0))</f>
        <v/>
      </c>
      <c r="H50" s="6">
        <f>IF(D50="","",IFERROR(F50/COUNTIF('Planning'!$C$2:$C$101,D50),0))</f>
        <v/>
      </c>
      <c r="I50" s="3">
        <f>IF(D50="","",IF(F50&lt;=G50,"Conforme","Dépassement"))</f>
        <v/>
      </c>
    </row>
    <row r="51">
      <c r="A51" s="7" t="n"/>
      <c r="B51" s="7">
        <f>IF(A51="","",COUNTIF('Planning'!$F$2:$F$101,A51))</f>
        <v/>
      </c>
      <c r="D51" s="14">
        <f>IF('Paramètres'!$A$42="","",'Paramètres'!$A$42)</f>
        <v/>
      </c>
      <c r="E51" s="14">
        <f>IF(D51="","",IFERROR(VLOOKUP(D51,'Paramètres'!$A$5:$E$104,4,FALSE),""))</f>
        <v/>
      </c>
      <c r="F51" s="7">
        <f>IF(D51="","",COUNTIFS('Planning'!$C$2:$C$101,D51,'Planning'!$F$2:$F$101,"Télétravail",'Planning'!$H$2:$H$101,"Validé"))</f>
        <v/>
      </c>
      <c r="G51" s="7">
        <f>IF(D51="","",IFERROR(VLOOKUP(D51,'Paramètres'!$A$5:$E$104,5,FALSE),0))</f>
        <v/>
      </c>
      <c r="H51" s="8">
        <f>IF(D51="","",IFERROR(F51/COUNTIF('Planning'!$C$2:$C$101,D51),0))</f>
        <v/>
      </c>
      <c r="I51" s="7">
        <f>IF(D51="","",IF(F51&lt;=G51,"Conforme","Dépassement"))</f>
        <v/>
      </c>
    </row>
    <row r="52">
      <c r="A52" s="3" t="n"/>
      <c r="B52" s="3">
        <f>IF(A52="","",COUNTIF('Planning'!$F$2:$F$101,A52))</f>
        <v/>
      </c>
      <c r="D52" s="13">
        <f>IF('Paramètres'!$A$43="","",'Paramètres'!$A$43)</f>
        <v/>
      </c>
      <c r="E52" s="13">
        <f>IF(D52="","",IFERROR(VLOOKUP(D52,'Paramètres'!$A$5:$E$104,4,FALSE),""))</f>
        <v/>
      </c>
      <c r="F52" s="3">
        <f>IF(D52="","",COUNTIFS('Planning'!$C$2:$C$101,D52,'Planning'!$F$2:$F$101,"Télétravail",'Planning'!$H$2:$H$101,"Validé"))</f>
        <v/>
      </c>
      <c r="G52" s="3">
        <f>IF(D52="","",IFERROR(VLOOKUP(D52,'Paramètres'!$A$5:$E$104,5,FALSE),0))</f>
        <v/>
      </c>
      <c r="H52" s="6">
        <f>IF(D52="","",IFERROR(F52/COUNTIF('Planning'!$C$2:$C$101,D52),0))</f>
        <v/>
      </c>
      <c r="I52" s="3">
        <f>IF(D52="","",IF(F52&lt;=G52,"Conforme","Dépassement"))</f>
        <v/>
      </c>
    </row>
    <row r="53">
      <c r="A53" s="7" t="n"/>
      <c r="B53" s="7">
        <f>IF(A53="","",COUNTIF('Planning'!$F$2:$F$101,A53))</f>
        <v/>
      </c>
      <c r="D53" s="14">
        <f>IF('Paramètres'!$A$44="","",'Paramètres'!$A$44)</f>
        <v/>
      </c>
      <c r="E53" s="14">
        <f>IF(D53="","",IFERROR(VLOOKUP(D53,'Paramètres'!$A$5:$E$104,4,FALSE),""))</f>
        <v/>
      </c>
      <c r="F53" s="7">
        <f>IF(D53="","",COUNTIFS('Planning'!$C$2:$C$101,D53,'Planning'!$F$2:$F$101,"Télétravail",'Planning'!$H$2:$H$101,"Validé"))</f>
        <v/>
      </c>
      <c r="G53" s="7">
        <f>IF(D53="","",IFERROR(VLOOKUP(D53,'Paramètres'!$A$5:$E$104,5,FALSE),0))</f>
        <v/>
      </c>
      <c r="H53" s="8">
        <f>IF(D53="","",IFERROR(F53/COUNTIF('Planning'!$C$2:$C$101,D53),0))</f>
        <v/>
      </c>
      <c r="I53" s="7">
        <f>IF(D53="","",IF(F53&lt;=G53,"Conforme","Dépassement"))</f>
        <v/>
      </c>
    </row>
    <row r="54">
      <c r="A54" s="3" t="n"/>
      <c r="B54" s="3">
        <f>IF(A54="","",COUNTIF('Planning'!$F$2:$F$101,A54))</f>
        <v/>
      </c>
      <c r="D54" s="13">
        <f>IF('Paramètres'!$A$45="","",'Paramètres'!$A$45)</f>
        <v/>
      </c>
      <c r="E54" s="13">
        <f>IF(D54="","",IFERROR(VLOOKUP(D54,'Paramètres'!$A$5:$E$104,4,FALSE),""))</f>
        <v/>
      </c>
      <c r="F54" s="3">
        <f>IF(D54="","",COUNTIFS('Planning'!$C$2:$C$101,D54,'Planning'!$F$2:$F$101,"Télétravail",'Planning'!$H$2:$H$101,"Validé"))</f>
        <v/>
      </c>
      <c r="G54" s="3">
        <f>IF(D54="","",IFERROR(VLOOKUP(D54,'Paramètres'!$A$5:$E$104,5,FALSE),0))</f>
        <v/>
      </c>
      <c r="H54" s="6">
        <f>IF(D54="","",IFERROR(F54/COUNTIF('Planning'!$C$2:$C$101,D54),0))</f>
        <v/>
      </c>
      <c r="I54" s="3">
        <f>IF(D54="","",IF(F54&lt;=G54,"Conforme","Dépassement"))</f>
        <v/>
      </c>
    </row>
    <row r="55">
      <c r="A55" s="7" t="n"/>
      <c r="B55" s="7">
        <f>IF(A55="","",COUNTIF('Planning'!$F$2:$F$101,A55))</f>
        <v/>
      </c>
      <c r="D55" s="14">
        <f>IF('Paramètres'!$A$46="","",'Paramètres'!$A$46)</f>
        <v/>
      </c>
      <c r="E55" s="14">
        <f>IF(D55="","",IFERROR(VLOOKUP(D55,'Paramètres'!$A$5:$E$104,4,FALSE),""))</f>
        <v/>
      </c>
      <c r="F55" s="7">
        <f>IF(D55="","",COUNTIFS('Planning'!$C$2:$C$101,D55,'Planning'!$F$2:$F$101,"Télétravail",'Planning'!$H$2:$H$101,"Validé"))</f>
        <v/>
      </c>
      <c r="G55" s="7">
        <f>IF(D55="","",IFERROR(VLOOKUP(D55,'Paramètres'!$A$5:$E$104,5,FALSE),0))</f>
        <v/>
      </c>
      <c r="H55" s="8">
        <f>IF(D55="","",IFERROR(F55/COUNTIF('Planning'!$C$2:$C$101,D55),0))</f>
        <v/>
      </c>
      <c r="I55" s="7">
        <f>IF(D55="","",IF(F55&lt;=G55,"Conforme","Dépassement"))</f>
        <v/>
      </c>
    </row>
    <row r="56">
      <c r="A56" s="3" t="n"/>
      <c r="B56" s="3">
        <f>IF(A56="","",COUNTIF('Planning'!$F$2:$F$101,A56))</f>
        <v/>
      </c>
      <c r="D56" s="13">
        <f>IF('Paramètres'!$A$47="","",'Paramètres'!$A$47)</f>
        <v/>
      </c>
      <c r="E56" s="13">
        <f>IF(D56="","",IFERROR(VLOOKUP(D56,'Paramètres'!$A$5:$E$104,4,FALSE),""))</f>
        <v/>
      </c>
      <c r="F56" s="3">
        <f>IF(D56="","",COUNTIFS('Planning'!$C$2:$C$101,D56,'Planning'!$F$2:$F$101,"Télétravail",'Planning'!$H$2:$H$101,"Validé"))</f>
        <v/>
      </c>
      <c r="G56" s="3">
        <f>IF(D56="","",IFERROR(VLOOKUP(D56,'Paramètres'!$A$5:$E$104,5,FALSE),0))</f>
        <v/>
      </c>
      <c r="H56" s="6">
        <f>IF(D56="","",IFERROR(F56/COUNTIF('Planning'!$C$2:$C$101,D56),0))</f>
        <v/>
      </c>
      <c r="I56" s="3">
        <f>IF(D56="","",IF(F56&lt;=G56,"Conforme","Dépassement"))</f>
        <v/>
      </c>
    </row>
    <row r="57">
      <c r="A57" s="7" t="n"/>
      <c r="B57" s="7">
        <f>IF(A57="","",COUNTIF('Planning'!$F$2:$F$101,A57))</f>
        <v/>
      </c>
      <c r="D57" s="14">
        <f>IF('Paramètres'!$A$48="","",'Paramètres'!$A$48)</f>
        <v/>
      </c>
      <c r="E57" s="14">
        <f>IF(D57="","",IFERROR(VLOOKUP(D57,'Paramètres'!$A$5:$E$104,4,FALSE),""))</f>
        <v/>
      </c>
      <c r="F57" s="7">
        <f>IF(D57="","",COUNTIFS('Planning'!$C$2:$C$101,D57,'Planning'!$F$2:$F$101,"Télétravail",'Planning'!$H$2:$H$101,"Validé"))</f>
        <v/>
      </c>
      <c r="G57" s="7">
        <f>IF(D57="","",IFERROR(VLOOKUP(D57,'Paramètres'!$A$5:$E$104,5,FALSE),0))</f>
        <v/>
      </c>
      <c r="H57" s="8">
        <f>IF(D57="","",IFERROR(F57/COUNTIF('Planning'!$C$2:$C$101,D57),0))</f>
        <v/>
      </c>
      <c r="I57" s="7">
        <f>IF(D57="","",IF(F57&lt;=G57,"Conforme","Dépassement"))</f>
        <v/>
      </c>
    </row>
    <row r="58">
      <c r="A58" s="3" t="n"/>
      <c r="B58" s="3">
        <f>IF(A58="","",COUNTIF('Planning'!$F$2:$F$101,A58))</f>
        <v/>
      </c>
      <c r="D58" s="13">
        <f>IF('Paramètres'!$A$49="","",'Paramètres'!$A$49)</f>
        <v/>
      </c>
      <c r="E58" s="13">
        <f>IF(D58="","",IFERROR(VLOOKUP(D58,'Paramètres'!$A$5:$E$104,4,FALSE),""))</f>
        <v/>
      </c>
      <c r="F58" s="3">
        <f>IF(D58="","",COUNTIFS('Planning'!$C$2:$C$101,D58,'Planning'!$F$2:$F$101,"Télétravail",'Planning'!$H$2:$H$101,"Validé"))</f>
        <v/>
      </c>
      <c r="G58" s="3">
        <f>IF(D58="","",IFERROR(VLOOKUP(D58,'Paramètres'!$A$5:$E$104,5,FALSE),0))</f>
        <v/>
      </c>
      <c r="H58" s="6">
        <f>IF(D58="","",IFERROR(F58/COUNTIF('Planning'!$C$2:$C$101,D58),0))</f>
        <v/>
      </c>
      <c r="I58" s="3">
        <f>IF(D58="","",IF(F58&lt;=G58,"Conforme","Dépassement"))</f>
        <v/>
      </c>
    </row>
    <row r="59">
      <c r="A59" s="7" t="n"/>
      <c r="B59" s="7">
        <f>IF(A59="","",COUNTIF('Planning'!$F$2:$F$101,A59))</f>
        <v/>
      </c>
      <c r="D59" s="14">
        <f>IF('Paramètres'!$A$50="","",'Paramètres'!$A$50)</f>
        <v/>
      </c>
      <c r="E59" s="14">
        <f>IF(D59="","",IFERROR(VLOOKUP(D59,'Paramètres'!$A$5:$E$104,4,FALSE),""))</f>
        <v/>
      </c>
      <c r="F59" s="7">
        <f>IF(D59="","",COUNTIFS('Planning'!$C$2:$C$101,D59,'Planning'!$F$2:$F$101,"Télétravail",'Planning'!$H$2:$H$101,"Validé"))</f>
        <v/>
      </c>
      <c r="G59" s="7">
        <f>IF(D59="","",IFERROR(VLOOKUP(D59,'Paramètres'!$A$5:$E$104,5,FALSE),0))</f>
        <v/>
      </c>
      <c r="H59" s="8">
        <f>IF(D59="","",IFERROR(F59/COUNTIF('Planning'!$C$2:$C$101,D59),0))</f>
        <v/>
      </c>
      <c r="I59" s="7">
        <f>IF(D59="","",IF(F59&lt;=G59,"Conforme","Dépassement"))</f>
        <v/>
      </c>
    </row>
    <row r="60">
      <c r="A60" s="3" t="n"/>
      <c r="B60" s="3">
        <f>IF(A60="","",COUNTIF('Planning'!$F$2:$F$101,A60))</f>
        <v/>
      </c>
      <c r="D60" s="13">
        <f>IF('Paramètres'!$A$51="","",'Paramètres'!$A$51)</f>
        <v/>
      </c>
      <c r="E60" s="13">
        <f>IF(D60="","",IFERROR(VLOOKUP(D60,'Paramètres'!$A$5:$E$104,4,FALSE),""))</f>
        <v/>
      </c>
      <c r="F60" s="3">
        <f>IF(D60="","",COUNTIFS('Planning'!$C$2:$C$101,D60,'Planning'!$F$2:$F$101,"Télétravail",'Planning'!$H$2:$H$101,"Validé"))</f>
        <v/>
      </c>
      <c r="G60" s="3">
        <f>IF(D60="","",IFERROR(VLOOKUP(D60,'Paramètres'!$A$5:$E$104,5,FALSE),0))</f>
        <v/>
      </c>
      <c r="H60" s="6">
        <f>IF(D60="","",IFERROR(F60/COUNTIF('Planning'!$C$2:$C$101,D60),0))</f>
        <v/>
      </c>
      <c r="I60" s="3">
        <f>IF(D60="","",IF(F60&lt;=G60,"Conforme","Dépassement"))</f>
        <v/>
      </c>
    </row>
    <row r="61">
      <c r="A61" s="7" t="n"/>
      <c r="B61" s="7">
        <f>IF(A61="","",COUNTIF('Planning'!$F$2:$F$101,A61))</f>
        <v/>
      </c>
      <c r="D61" s="14">
        <f>IF('Paramètres'!$A$52="","",'Paramètres'!$A$52)</f>
        <v/>
      </c>
      <c r="E61" s="14">
        <f>IF(D61="","",IFERROR(VLOOKUP(D61,'Paramètres'!$A$5:$E$104,4,FALSE),""))</f>
        <v/>
      </c>
      <c r="F61" s="7">
        <f>IF(D61="","",COUNTIFS('Planning'!$C$2:$C$101,D61,'Planning'!$F$2:$F$101,"Télétravail",'Planning'!$H$2:$H$101,"Validé"))</f>
        <v/>
      </c>
      <c r="G61" s="7">
        <f>IF(D61="","",IFERROR(VLOOKUP(D61,'Paramètres'!$A$5:$E$104,5,FALSE),0))</f>
        <v/>
      </c>
      <c r="H61" s="8">
        <f>IF(D61="","",IFERROR(F61/COUNTIF('Planning'!$C$2:$C$101,D61),0))</f>
        <v/>
      </c>
      <c r="I61" s="7">
        <f>IF(D61="","",IF(F61&lt;=G61,"Conforme","Dépassement"))</f>
        <v/>
      </c>
    </row>
    <row r="62">
      <c r="A62" s="3" t="n"/>
      <c r="B62" s="3">
        <f>IF(A62="","",COUNTIF('Planning'!$F$2:$F$101,A62))</f>
        <v/>
      </c>
      <c r="D62" s="13">
        <f>IF('Paramètres'!$A$53="","",'Paramètres'!$A$53)</f>
        <v/>
      </c>
      <c r="E62" s="13">
        <f>IF(D62="","",IFERROR(VLOOKUP(D62,'Paramètres'!$A$5:$E$104,4,FALSE),""))</f>
        <v/>
      </c>
      <c r="F62" s="3">
        <f>IF(D62="","",COUNTIFS('Planning'!$C$2:$C$101,D62,'Planning'!$F$2:$F$101,"Télétravail",'Planning'!$H$2:$H$101,"Validé"))</f>
        <v/>
      </c>
      <c r="G62" s="3">
        <f>IF(D62="","",IFERROR(VLOOKUP(D62,'Paramètres'!$A$5:$E$104,5,FALSE),0))</f>
        <v/>
      </c>
      <c r="H62" s="6">
        <f>IF(D62="","",IFERROR(F62/COUNTIF('Planning'!$C$2:$C$101,D62),0))</f>
        <v/>
      </c>
      <c r="I62" s="3">
        <f>IF(D62="","",IF(F62&lt;=G62,"Conforme","Dépassement"))</f>
        <v/>
      </c>
    </row>
    <row r="63">
      <c r="A63" s="7" t="n"/>
      <c r="B63" s="7">
        <f>IF(A63="","",COUNTIF('Planning'!$F$2:$F$101,A63))</f>
        <v/>
      </c>
      <c r="D63" s="14">
        <f>IF('Paramètres'!$A$54="","",'Paramètres'!$A$54)</f>
        <v/>
      </c>
      <c r="E63" s="14">
        <f>IF(D63="","",IFERROR(VLOOKUP(D63,'Paramètres'!$A$5:$E$104,4,FALSE),""))</f>
        <v/>
      </c>
      <c r="F63" s="7">
        <f>IF(D63="","",COUNTIFS('Planning'!$C$2:$C$101,D63,'Planning'!$F$2:$F$101,"Télétravail",'Planning'!$H$2:$H$101,"Validé"))</f>
        <v/>
      </c>
      <c r="G63" s="7">
        <f>IF(D63="","",IFERROR(VLOOKUP(D63,'Paramètres'!$A$5:$E$104,5,FALSE),0))</f>
        <v/>
      </c>
      <c r="H63" s="8">
        <f>IF(D63="","",IFERROR(F63/COUNTIF('Planning'!$C$2:$C$101,D63),0))</f>
        <v/>
      </c>
      <c r="I63" s="7">
        <f>IF(D63="","",IF(F63&lt;=G63,"Conforme","Dépassement"))</f>
        <v/>
      </c>
    </row>
    <row r="64">
      <c r="A64" s="3" t="n"/>
      <c r="B64" s="3">
        <f>IF(A64="","",COUNTIF('Planning'!$F$2:$F$101,A64))</f>
        <v/>
      </c>
      <c r="D64" s="13">
        <f>IF('Paramètres'!$A$55="","",'Paramètres'!$A$55)</f>
        <v/>
      </c>
      <c r="E64" s="13">
        <f>IF(D64="","",IFERROR(VLOOKUP(D64,'Paramètres'!$A$5:$E$104,4,FALSE),""))</f>
        <v/>
      </c>
      <c r="F64" s="3">
        <f>IF(D64="","",COUNTIFS('Planning'!$C$2:$C$101,D64,'Planning'!$F$2:$F$101,"Télétravail",'Planning'!$H$2:$H$101,"Validé"))</f>
        <v/>
      </c>
      <c r="G64" s="3">
        <f>IF(D64="","",IFERROR(VLOOKUP(D64,'Paramètres'!$A$5:$E$104,5,FALSE),0))</f>
        <v/>
      </c>
      <c r="H64" s="6">
        <f>IF(D64="","",IFERROR(F64/COUNTIF('Planning'!$C$2:$C$101,D64),0))</f>
        <v/>
      </c>
      <c r="I64" s="3">
        <f>IF(D64="","",IF(F64&lt;=G64,"Conforme","Dépassement"))</f>
        <v/>
      </c>
    </row>
    <row r="65">
      <c r="A65" s="7" t="n"/>
      <c r="B65" s="7">
        <f>IF(A65="","",COUNTIF('Planning'!$F$2:$F$101,A65))</f>
        <v/>
      </c>
      <c r="D65" s="14">
        <f>IF('Paramètres'!$A$56="","",'Paramètres'!$A$56)</f>
        <v/>
      </c>
      <c r="E65" s="14">
        <f>IF(D65="","",IFERROR(VLOOKUP(D65,'Paramètres'!$A$5:$E$104,4,FALSE),""))</f>
        <v/>
      </c>
      <c r="F65" s="7">
        <f>IF(D65="","",COUNTIFS('Planning'!$C$2:$C$101,D65,'Planning'!$F$2:$F$101,"Télétravail",'Planning'!$H$2:$H$101,"Validé"))</f>
        <v/>
      </c>
      <c r="G65" s="7">
        <f>IF(D65="","",IFERROR(VLOOKUP(D65,'Paramètres'!$A$5:$E$104,5,FALSE),0))</f>
        <v/>
      </c>
      <c r="H65" s="8">
        <f>IF(D65="","",IFERROR(F65/COUNTIF('Planning'!$C$2:$C$101,D65),0))</f>
        <v/>
      </c>
      <c r="I65" s="7">
        <f>IF(D65="","",IF(F65&lt;=G65,"Conforme","Dépassement"))</f>
        <v/>
      </c>
    </row>
    <row r="66">
      <c r="A66" s="3" t="n"/>
      <c r="B66" s="3">
        <f>IF(A66="","",COUNTIF('Planning'!$F$2:$F$101,A66))</f>
        <v/>
      </c>
      <c r="D66" s="13">
        <f>IF('Paramètres'!$A$57="","",'Paramètres'!$A$57)</f>
        <v/>
      </c>
      <c r="E66" s="13">
        <f>IF(D66="","",IFERROR(VLOOKUP(D66,'Paramètres'!$A$5:$E$104,4,FALSE),""))</f>
        <v/>
      </c>
      <c r="F66" s="3">
        <f>IF(D66="","",COUNTIFS('Planning'!$C$2:$C$101,D66,'Planning'!$F$2:$F$101,"Télétravail",'Planning'!$H$2:$H$101,"Validé"))</f>
        <v/>
      </c>
      <c r="G66" s="3">
        <f>IF(D66="","",IFERROR(VLOOKUP(D66,'Paramètres'!$A$5:$E$104,5,FALSE),0))</f>
        <v/>
      </c>
      <c r="H66" s="6">
        <f>IF(D66="","",IFERROR(F66/COUNTIF('Planning'!$C$2:$C$101,D66),0))</f>
        <v/>
      </c>
      <c r="I66" s="3">
        <f>IF(D66="","",IF(F66&lt;=G66,"Conforme","Dépassement"))</f>
        <v/>
      </c>
    </row>
    <row r="67">
      <c r="A67" s="7" t="n"/>
      <c r="B67" s="7">
        <f>IF(A67="","",COUNTIF('Planning'!$F$2:$F$101,A67))</f>
        <v/>
      </c>
      <c r="D67" s="14">
        <f>IF('Paramètres'!$A$58="","",'Paramètres'!$A$58)</f>
        <v/>
      </c>
      <c r="E67" s="14">
        <f>IF(D67="","",IFERROR(VLOOKUP(D67,'Paramètres'!$A$5:$E$104,4,FALSE),""))</f>
        <v/>
      </c>
      <c r="F67" s="7">
        <f>IF(D67="","",COUNTIFS('Planning'!$C$2:$C$101,D67,'Planning'!$F$2:$F$101,"Télétravail",'Planning'!$H$2:$H$101,"Validé"))</f>
        <v/>
      </c>
      <c r="G67" s="7">
        <f>IF(D67="","",IFERROR(VLOOKUP(D67,'Paramètres'!$A$5:$E$104,5,FALSE),0))</f>
        <v/>
      </c>
      <c r="H67" s="8">
        <f>IF(D67="","",IFERROR(F67/COUNTIF('Planning'!$C$2:$C$101,D67),0))</f>
        <v/>
      </c>
      <c r="I67" s="7">
        <f>IF(D67="","",IF(F67&lt;=G67,"Conforme","Dépassement"))</f>
        <v/>
      </c>
    </row>
    <row r="68">
      <c r="A68" s="3" t="n"/>
      <c r="B68" s="3">
        <f>IF(A68="","",COUNTIF('Planning'!$F$2:$F$101,A68))</f>
        <v/>
      </c>
      <c r="D68" s="13">
        <f>IF('Paramètres'!$A$59="","",'Paramètres'!$A$59)</f>
        <v/>
      </c>
      <c r="E68" s="13">
        <f>IF(D68="","",IFERROR(VLOOKUP(D68,'Paramètres'!$A$5:$E$104,4,FALSE),""))</f>
        <v/>
      </c>
      <c r="F68" s="3">
        <f>IF(D68="","",COUNTIFS('Planning'!$C$2:$C$101,D68,'Planning'!$F$2:$F$101,"Télétravail",'Planning'!$H$2:$H$101,"Validé"))</f>
        <v/>
      </c>
      <c r="G68" s="3">
        <f>IF(D68="","",IFERROR(VLOOKUP(D68,'Paramètres'!$A$5:$E$104,5,FALSE),0))</f>
        <v/>
      </c>
      <c r="H68" s="6">
        <f>IF(D68="","",IFERROR(F68/COUNTIF('Planning'!$C$2:$C$101,D68),0))</f>
        <v/>
      </c>
      <c r="I68" s="3">
        <f>IF(D68="","",IF(F68&lt;=G68,"Conforme","Dépassement"))</f>
        <v/>
      </c>
    </row>
    <row r="69">
      <c r="A69" s="7" t="n"/>
      <c r="B69" s="7">
        <f>IF(A69="","",COUNTIF('Planning'!$F$2:$F$101,A69))</f>
        <v/>
      </c>
      <c r="D69" s="14">
        <f>IF('Paramètres'!$A$60="","",'Paramètres'!$A$60)</f>
        <v/>
      </c>
      <c r="E69" s="14">
        <f>IF(D69="","",IFERROR(VLOOKUP(D69,'Paramètres'!$A$5:$E$104,4,FALSE),""))</f>
        <v/>
      </c>
      <c r="F69" s="7">
        <f>IF(D69="","",COUNTIFS('Planning'!$C$2:$C$101,D69,'Planning'!$F$2:$F$101,"Télétravail",'Planning'!$H$2:$H$101,"Validé"))</f>
        <v/>
      </c>
      <c r="G69" s="7">
        <f>IF(D69="","",IFERROR(VLOOKUP(D69,'Paramètres'!$A$5:$E$104,5,FALSE),0))</f>
        <v/>
      </c>
      <c r="H69" s="8">
        <f>IF(D69="","",IFERROR(F69/COUNTIF('Planning'!$C$2:$C$101,D69),0))</f>
        <v/>
      </c>
      <c r="I69" s="7">
        <f>IF(D69="","",IF(F69&lt;=G69,"Conforme","Dépassement"))</f>
        <v/>
      </c>
    </row>
    <row r="70">
      <c r="A70" s="3" t="n"/>
      <c r="B70" s="3">
        <f>IF(A70="","",COUNTIF('Planning'!$F$2:$F$101,A70))</f>
        <v/>
      </c>
      <c r="D70" s="13">
        <f>IF('Paramètres'!$A$61="","",'Paramètres'!$A$61)</f>
        <v/>
      </c>
      <c r="E70" s="13">
        <f>IF(D70="","",IFERROR(VLOOKUP(D70,'Paramètres'!$A$5:$E$104,4,FALSE),""))</f>
        <v/>
      </c>
      <c r="F70" s="3">
        <f>IF(D70="","",COUNTIFS('Planning'!$C$2:$C$101,D70,'Planning'!$F$2:$F$101,"Télétravail",'Planning'!$H$2:$H$101,"Validé"))</f>
        <v/>
      </c>
      <c r="G70" s="3">
        <f>IF(D70="","",IFERROR(VLOOKUP(D70,'Paramètres'!$A$5:$E$104,5,FALSE),0))</f>
        <v/>
      </c>
      <c r="H70" s="6">
        <f>IF(D70="","",IFERROR(F70/COUNTIF('Planning'!$C$2:$C$101,D70),0))</f>
        <v/>
      </c>
      <c r="I70" s="3">
        <f>IF(D70="","",IF(F70&lt;=G70,"Conforme","Dépassement"))</f>
        <v/>
      </c>
    </row>
    <row r="71">
      <c r="A71" s="7" t="n"/>
      <c r="B71" s="7">
        <f>IF(A71="","",COUNTIF('Planning'!$F$2:$F$101,A71))</f>
        <v/>
      </c>
      <c r="D71" s="14">
        <f>IF('Paramètres'!$A$62="","",'Paramètres'!$A$62)</f>
        <v/>
      </c>
      <c r="E71" s="14">
        <f>IF(D71="","",IFERROR(VLOOKUP(D71,'Paramètres'!$A$5:$E$104,4,FALSE),""))</f>
        <v/>
      </c>
      <c r="F71" s="7">
        <f>IF(D71="","",COUNTIFS('Planning'!$C$2:$C$101,D71,'Planning'!$F$2:$F$101,"Télétravail",'Planning'!$H$2:$H$101,"Validé"))</f>
        <v/>
      </c>
      <c r="G71" s="7">
        <f>IF(D71="","",IFERROR(VLOOKUP(D71,'Paramètres'!$A$5:$E$104,5,FALSE),0))</f>
        <v/>
      </c>
      <c r="H71" s="8">
        <f>IF(D71="","",IFERROR(F71/COUNTIF('Planning'!$C$2:$C$101,D71),0))</f>
        <v/>
      </c>
      <c r="I71" s="7">
        <f>IF(D71="","",IF(F71&lt;=G71,"Conforme","Dépassement"))</f>
        <v/>
      </c>
    </row>
    <row r="72">
      <c r="A72" s="3" t="n"/>
      <c r="B72" s="3">
        <f>IF(A72="","",COUNTIF('Planning'!$F$2:$F$101,A72))</f>
        <v/>
      </c>
      <c r="D72" s="13">
        <f>IF('Paramètres'!$A$63="","",'Paramètres'!$A$63)</f>
        <v/>
      </c>
      <c r="E72" s="13">
        <f>IF(D72="","",IFERROR(VLOOKUP(D72,'Paramètres'!$A$5:$E$104,4,FALSE),""))</f>
        <v/>
      </c>
      <c r="F72" s="3">
        <f>IF(D72="","",COUNTIFS('Planning'!$C$2:$C$101,D72,'Planning'!$F$2:$F$101,"Télétravail",'Planning'!$H$2:$H$101,"Validé"))</f>
        <v/>
      </c>
      <c r="G72" s="3">
        <f>IF(D72="","",IFERROR(VLOOKUP(D72,'Paramètres'!$A$5:$E$104,5,FALSE),0))</f>
        <v/>
      </c>
      <c r="H72" s="6">
        <f>IF(D72="","",IFERROR(F72/COUNTIF('Planning'!$C$2:$C$101,D72),0))</f>
        <v/>
      </c>
      <c r="I72" s="3">
        <f>IF(D72="","",IF(F72&lt;=G72,"Conforme","Dépassement"))</f>
        <v/>
      </c>
    </row>
    <row r="73">
      <c r="A73" s="7" t="n"/>
      <c r="B73" s="7">
        <f>IF(A73="","",COUNTIF('Planning'!$F$2:$F$101,A73))</f>
        <v/>
      </c>
      <c r="D73" s="14">
        <f>IF('Paramètres'!$A$64="","",'Paramètres'!$A$64)</f>
        <v/>
      </c>
      <c r="E73" s="14">
        <f>IF(D73="","",IFERROR(VLOOKUP(D73,'Paramètres'!$A$5:$E$104,4,FALSE),""))</f>
        <v/>
      </c>
      <c r="F73" s="7">
        <f>IF(D73="","",COUNTIFS('Planning'!$C$2:$C$101,D73,'Planning'!$F$2:$F$101,"Télétravail",'Planning'!$H$2:$H$101,"Validé"))</f>
        <v/>
      </c>
      <c r="G73" s="7">
        <f>IF(D73="","",IFERROR(VLOOKUP(D73,'Paramètres'!$A$5:$E$104,5,FALSE),0))</f>
        <v/>
      </c>
      <c r="H73" s="8">
        <f>IF(D73="","",IFERROR(F73/COUNTIF('Planning'!$C$2:$C$101,D73),0))</f>
        <v/>
      </c>
      <c r="I73" s="7">
        <f>IF(D73="","",IF(F73&lt;=G73,"Conforme","Dépassement"))</f>
        <v/>
      </c>
    </row>
    <row r="74">
      <c r="A74" s="3" t="n"/>
      <c r="B74" s="3">
        <f>IF(A74="","",COUNTIF('Planning'!$F$2:$F$101,A74))</f>
        <v/>
      </c>
      <c r="D74" s="13">
        <f>IF('Paramètres'!$A$65="","",'Paramètres'!$A$65)</f>
        <v/>
      </c>
      <c r="E74" s="13">
        <f>IF(D74="","",IFERROR(VLOOKUP(D74,'Paramètres'!$A$5:$E$104,4,FALSE),""))</f>
        <v/>
      </c>
      <c r="F74" s="3">
        <f>IF(D74="","",COUNTIFS('Planning'!$C$2:$C$101,D74,'Planning'!$F$2:$F$101,"Télétravail",'Planning'!$H$2:$H$101,"Validé"))</f>
        <v/>
      </c>
      <c r="G74" s="3">
        <f>IF(D74="","",IFERROR(VLOOKUP(D74,'Paramètres'!$A$5:$E$104,5,FALSE),0))</f>
        <v/>
      </c>
      <c r="H74" s="6">
        <f>IF(D74="","",IFERROR(F74/COUNTIF('Planning'!$C$2:$C$101,D74),0))</f>
        <v/>
      </c>
      <c r="I74" s="3">
        <f>IF(D74="","",IF(F74&lt;=G74,"Conforme","Dépassement"))</f>
        <v/>
      </c>
    </row>
    <row r="75">
      <c r="A75" s="7" t="n"/>
      <c r="B75" s="7">
        <f>IF(A75="","",COUNTIF('Planning'!$F$2:$F$101,A75))</f>
        <v/>
      </c>
      <c r="D75" s="14">
        <f>IF('Paramètres'!$A$66="","",'Paramètres'!$A$66)</f>
        <v/>
      </c>
      <c r="E75" s="14">
        <f>IF(D75="","",IFERROR(VLOOKUP(D75,'Paramètres'!$A$5:$E$104,4,FALSE),""))</f>
        <v/>
      </c>
      <c r="F75" s="7">
        <f>IF(D75="","",COUNTIFS('Planning'!$C$2:$C$101,D75,'Planning'!$F$2:$F$101,"Télétravail",'Planning'!$H$2:$H$101,"Validé"))</f>
        <v/>
      </c>
      <c r="G75" s="7">
        <f>IF(D75="","",IFERROR(VLOOKUP(D75,'Paramètres'!$A$5:$E$104,5,FALSE),0))</f>
        <v/>
      </c>
      <c r="H75" s="8">
        <f>IF(D75="","",IFERROR(F75/COUNTIF('Planning'!$C$2:$C$101,D75),0))</f>
        <v/>
      </c>
      <c r="I75" s="7">
        <f>IF(D75="","",IF(F75&lt;=G75,"Conforme","Dépassement"))</f>
        <v/>
      </c>
    </row>
    <row r="76">
      <c r="A76" s="3" t="n"/>
      <c r="B76" s="3">
        <f>IF(A76="","",COUNTIF('Planning'!$F$2:$F$101,A76))</f>
        <v/>
      </c>
      <c r="D76" s="13">
        <f>IF('Paramètres'!$A$67="","",'Paramètres'!$A$67)</f>
        <v/>
      </c>
      <c r="E76" s="13">
        <f>IF(D76="","",IFERROR(VLOOKUP(D76,'Paramètres'!$A$5:$E$104,4,FALSE),""))</f>
        <v/>
      </c>
      <c r="F76" s="3">
        <f>IF(D76="","",COUNTIFS('Planning'!$C$2:$C$101,D76,'Planning'!$F$2:$F$101,"Télétravail",'Planning'!$H$2:$H$101,"Validé"))</f>
        <v/>
      </c>
      <c r="G76" s="3">
        <f>IF(D76="","",IFERROR(VLOOKUP(D76,'Paramètres'!$A$5:$E$104,5,FALSE),0))</f>
        <v/>
      </c>
      <c r="H76" s="6">
        <f>IF(D76="","",IFERROR(F76/COUNTIF('Planning'!$C$2:$C$101,D76),0))</f>
        <v/>
      </c>
      <c r="I76" s="3">
        <f>IF(D76="","",IF(F76&lt;=G76,"Conforme","Dépassement"))</f>
        <v/>
      </c>
    </row>
    <row r="77">
      <c r="A77" s="7" t="n"/>
      <c r="B77" s="7">
        <f>IF(A77="","",COUNTIF('Planning'!$F$2:$F$101,A77))</f>
        <v/>
      </c>
      <c r="D77" s="14">
        <f>IF('Paramètres'!$A$68="","",'Paramètres'!$A$68)</f>
        <v/>
      </c>
      <c r="E77" s="14">
        <f>IF(D77="","",IFERROR(VLOOKUP(D77,'Paramètres'!$A$5:$E$104,4,FALSE),""))</f>
        <v/>
      </c>
      <c r="F77" s="7">
        <f>IF(D77="","",COUNTIFS('Planning'!$C$2:$C$101,D77,'Planning'!$F$2:$F$101,"Télétravail",'Planning'!$H$2:$H$101,"Validé"))</f>
        <v/>
      </c>
      <c r="G77" s="7">
        <f>IF(D77="","",IFERROR(VLOOKUP(D77,'Paramètres'!$A$5:$E$104,5,FALSE),0))</f>
        <v/>
      </c>
      <c r="H77" s="8">
        <f>IF(D77="","",IFERROR(F77/COUNTIF('Planning'!$C$2:$C$101,D77),0))</f>
        <v/>
      </c>
      <c r="I77" s="7">
        <f>IF(D77="","",IF(F77&lt;=G77,"Conforme","Dépassement"))</f>
        <v/>
      </c>
    </row>
    <row r="78">
      <c r="A78" s="3" t="n"/>
      <c r="B78" s="3">
        <f>IF(A78="","",COUNTIF('Planning'!$F$2:$F$101,A78))</f>
        <v/>
      </c>
      <c r="D78" s="13">
        <f>IF('Paramètres'!$A$69="","",'Paramètres'!$A$69)</f>
        <v/>
      </c>
      <c r="E78" s="13">
        <f>IF(D78="","",IFERROR(VLOOKUP(D78,'Paramètres'!$A$5:$E$104,4,FALSE),""))</f>
        <v/>
      </c>
      <c r="F78" s="3">
        <f>IF(D78="","",COUNTIFS('Planning'!$C$2:$C$101,D78,'Planning'!$F$2:$F$101,"Télétravail",'Planning'!$H$2:$H$101,"Validé"))</f>
        <v/>
      </c>
      <c r="G78" s="3">
        <f>IF(D78="","",IFERROR(VLOOKUP(D78,'Paramètres'!$A$5:$E$104,5,FALSE),0))</f>
        <v/>
      </c>
      <c r="H78" s="6">
        <f>IF(D78="","",IFERROR(F78/COUNTIF('Planning'!$C$2:$C$101,D78),0))</f>
        <v/>
      </c>
      <c r="I78" s="3">
        <f>IF(D78="","",IF(F78&lt;=G78,"Conforme","Dépassement"))</f>
        <v/>
      </c>
    </row>
    <row r="79">
      <c r="A79" s="7" t="n"/>
      <c r="B79" s="7">
        <f>IF(A79="","",COUNTIF('Planning'!$F$2:$F$101,A79))</f>
        <v/>
      </c>
      <c r="D79" s="14">
        <f>IF('Paramètres'!$A$70="","",'Paramètres'!$A$70)</f>
        <v/>
      </c>
      <c r="E79" s="14">
        <f>IF(D79="","",IFERROR(VLOOKUP(D79,'Paramètres'!$A$5:$E$104,4,FALSE),""))</f>
        <v/>
      </c>
      <c r="F79" s="7">
        <f>IF(D79="","",COUNTIFS('Planning'!$C$2:$C$101,D79,'Planning'!$F$2:$F$101,"Télétravail",'Planning'!$H$2:$H$101,"Validé"))</f>
        <v/>
      </c>
      <c r="G79" s="7">
        <f>IF(D79="","",IFERROR(VLOOKUP(D79,'Paramètres'!$A$5:$E$104,5,FALSE),0))</f>
        <v/>
      </c>
      <c r="H79" s="8">
        <f>IF(D79="","",IFERROR(F79/COUNTIF('Planning'!$C$2:$C$101,D79),0))</f>
        <v/>
      </c>
      <c r="I79" s="7">
        <f>IF(D79="","",IF(F79&lt;=G79,"Conforme","Dépassement"))</f>
        <v/>
      </c>
    </row>
    <row r="80">
      <c r="A80" s="3" t="n"/>
      <c r="B80" s="3">
        <f>IF(A80="","",COUNTIF('Planning'!$F$2:$F$101,A80))</f>
        <v/>
      </c>
      <c r="D80" s="13">
        <f>IF('Paramètres'!$A$71="","",'Paramètres'!$A$71)</f>
        <v/>
      </c>
      <c r="E80" s="13">
        <f>IF(D80="","",IFERROR(VLOOKUP(D80,'Paramètres'!$A$5:$E$104,4,FALSE),""))</f>
        <v/>
      </c>
      <c r="F80" s="3">
        <f>IF(D80="","",COUNTIFS('Planning'!$C$2:$C$101,D80,'Planning'!$F$2:$F$101,"Télétravail",'Planning'!$H$2:$H$101,"Validé"))</f>
        <v/>
      </c>
      <c r="G80" s="3">
        <f>IF(D80="","",IFERROR(VLOOKUP(D80,'Paramètres'!$A$5:$E$104,5,FALSE),0))</f>
        <v/>
      </c>
      <c r="H80" s="6">
        <f>IF(D80="","",IFERROR(F80/COUNTIF('Planning'!$C$2:$C$101,D80),0))</f>
        <v/>
      </c>
      <c r="I80" s="3">
        <f>IF(D80="","",IF(F80&lt;=G80,"Conforme","Dépassement"))</f>
        <v/>
      </c>
    </row>
    <row r="81">
      <c r="A81" s="7" t="n"/>
      <c r="B81" s="7">
        <f>IF(A81="","",COUNTIF('Planning'!$F$2:$F$101,A81))</f>
        <v/>
      </c>
      <c r="D81" s="14">
        <f>IF('Paramètres'!$A$72="","",'Paramètres'!$A$72)</f>
        <v/>
      </c>
      <c r="E81" s="14">
        <f>IF(D81="","",IFERROR(VLOOKUP(D81,'Paramètres'!$A$5:$E$104,4,FALSE),""))</f>
        <v/>
      </c>
      <c r="F81" s="7">
        <f>IF(D81="","",COUNTIFS('Planning'!$C$2:$C$101,D81,'Planning'!$F$2:$F$101,"Télétravail",'Planning'!$H$2:$H$101,"Validé"))</f>
        <v/>
      </c>
      <c r="G81" s="7">
        <f>IF(D81="","",IFERROR(VLOOKUP(D81,'Paramètres'!$A$5:$E$104,5,FALSE),0))</f>
        <v/>
      </c>
      <c r="H81" s="8">
        <f>IF(D81="","",IFERROR(F81/COUNTIF('Planning'!$C$2:$C$101,D81),0))</f>
        <v/>
      </c>
      <c r="I81" s="7">
        <f>IF(D81="","",IF(F81&lt;=G81,"Conforme","Dépassement"))</f>
        <v/>
      </c>
    </row>
    <row r="82">
      <c r="A82" s="3" t="n"/>
      <c r="B82" s="3">
        <f>IF(A82="","",COUNTIF('Planning'!$F$2:$F$101,A82))</f>
        <v/>
      </c>
      <c r="D82" s="13">
        <f>IF('Paramètres'!$A$73="","",'Paramètres'!$A$73)</f>
        <v/>
      </c>
      <c r="E82" s="13">
        <f>IF(D82="","",IFERROR(VLOOKUP(D82,'Paramètres'!$A$5:$E$104,4,FALSE),""))</f>
        <v/>
      </c>
      <c r="F82" s="3">
        <f>IF(D82="","",COUNTIFS('Planning'!$C$2:$C$101,D82,'Planning'!$F$2:$F$101,"Télétravail",'Planning'!$H$2:$H$101,"Validé"))</f>
        <v/>
      </c>
      <c r="G82" s="3">
        <f>IF(D82="","",IFERROR(VLOOKUP(D82,'Paramètres'!$A$5:$E$104,5,FALSE),0))</f>
        <v/>
      </c>
      <c r="H82" s="6">
        <f>IF(D82="","",IFERROR(F82/COUNTIF('Planning'!$C$2:$C$101,D82),0))</f>
        <v/>
      </c>
      <c r="I82" s="3">
        <f>IF(D82="","",IF(F82&lt;=G82,"Conforme","Dépassement"))</f>
        <v/>
      </c>
    </row>
    <row r="83">
      <c r="A83" s="7" t="n"/>
      <c r="B83" s="7">
        <f>IF(A83="","",COUNTIF('Planning'!$F$2:$F$101,A83))</f>
        <v/>
      </c>
      <c r="D83" s="14">
        <f>IF('Paramètres'!$A$74="","",'Paramètres'!$A$74)</f>
        <v/>
      </c>
      <c r="E83" s="14">
        <f>IF(D83="","",IFERROR(VLOOKUP(D83,'Paramètres'!$A$5:$E$104,4,FALSE),""))</f>
        <v/>
      </c>
      <c r="F83" s="7">
        <f>IF(D83="","",COUNTIFS('Planning'!$C$2:$C$101,D83,'Planning'!$F$2:$F$101,"Télétravail",'Planning'!$H$2:$H$101,"Validé"))</f>
        <v/>
      </c>
      <c r="G83" s="7">
        <f>IF(D83="","",IFERROR(VLOOKUP(D83,'Paramètres'!$A$5:$E$104,5,FALSE),0))</f>
        <v/>
      </c>
      <c r="H83" s="8">
        <f>IF(D83="","",IFERROR(F83/COUNTIF('Planning'!$C$2:$C$101,D83),0))</f>
        <v/>
      </c>
      <c r="I83" s="7">
        <f>IF(D83="","",IF(F83&lt;=G83,"Conforme","Dépassement"))</f>
        <v/>
      </c>
    </row>
    <row r="84">
      <c r="A84" s="3" t="n"/>
      <c r="B84" s="3">
        <f>IF(A84="","",COUNTIF('Planning'!$F$2:$F$101,A84))</f>
        <v/>
      </c>
      <c r="D84" s="13">
        <f>IF('Paramètres'!$A$75="","",'Paramètres'!$A$75)</f>
        <v/>
      </c>
      <c r="E84" s="13">
        <f>IF(D84="","",IFERROR(VLOOKUP(D84,'Paramètres'!$A$5:$E$104,4,FALSE),""))</f>
        <v/>
      </c>
      <c r="F84" s="3">
        <f>IF(D84="","",COUNTIFS('Planning'!$C$2:$C$101,D84,'Planning'!$F$2:$F$101,"Télétravail",'Planning'!$H$2:$H$101,"Validé"))</f>
        <v/>
      </c>
      <c r="G84" s="3">
        <f>IF(D84="","",IFERROR(VLOOKUP(D84,'Paramètres'!$A$5:$E$104,5,FALSE),0))</f>
        <v/>
      </c>
      <c r="H84" s="6">
        <f>IF(D84="","",IFERROR(F84/COUNTIF('Planning'!$C$2:$C$101,D84),0))</f>
        <v/>
      </c>
      <c r="I84" s="3">
        <f>IF(D84="","",IF(F84&lt;=G84,"Conforme","Dépassement"))</f>
        <v/>
      </c>
    </row>
    <row r="85">
      <c r="A85" s="7" t="n"/>
      <c r="B85" s="7">
        <f>IF(A85="","",COUNTIF('Planning'!$F$2:$F$101,A85))</f>
        <v/>
      </c>
      <c r="D85" s="14">
        <f>IF('Paramètres'!$A$76="","",'Paramètres'!$A$76)</f>
        <v/>
      </c>
      <c r="E85" s="14">
        <f>IF(D85="","",IFERROR(VLOOKUP(D85,'Paramètres'!$A$5:$E$104,4,FALSE),""))</f>
        <v/>
      </c>
      <c r="F85" s="7">
        <f>IF(D85="","",COUNTIFS('Planning'!$C$2:$C$101,D85,'Planning'!$F$2:$F$101,"Télétravail",'Planning'!$H$2:$H$101,"Validé"))</f>
        <v/>
      </c>
      <c r="G85" s="7">
        <f>IF(D85="","",IFERROR(VLOOKUP(D85,'Paramètres'!$A$5:$E$104,5,FALSE),0))</f>
        <v/>
      </c>
      <c r="H85" s="8">
        <f>IF(D85="","",IFERROR(F85/COUNTIF('Planning'!$C$2:$C$101,D85),0))</f>
        <v/>
      </c>
      <c r="I85" s="7">
        <f>IF(D85="","",IF(F85&lt;=G85,"Conforme","Dépassement"))</f>
        <v/>
      </c>
    </row>
    <row r="86">
      <c r="A86" s="3" t="n"/>
      <c r="B86" s="3">
        <f>IF(A86="","",COUNTIF('Planning'!$F$2:$F$101,A86))</f>
        <v/>
      </c>
      <c r="D86" s="13">
        <f>IF('Paramètres'!$A$77="","",'Paramètres'!$A$77)</f>
        <v/>
      </c>
      <c r="E86" s="13">
        <f>IF(D86="","",IFERROR(VLOOKUP(D86,'Paramètres'!$A$5:$E$104,4,FALSE),""))</f>
        <v/>
      </c>
      <c r="F86" s="3">
        <f>IF(D86="","",COUNTIFS('Planning'!$C$2:$C$101,D86,'Planning'!$F$2:$F$101,"Télétravail",'Planning'!$H$2:$H$101,"Validé"))</f>
        <v/>
      </c>
      <c r="G86" s="3">
        <f>IF(D86="","",IFERROR(VLOOKUP(D86,'Paramètres'!$A$5:$E$104,5,FALSE),0))</f>
        <v/>
      </c>
      <c r="H86" s="6">
        <f>IF(D86="","",IFERROR(F86/COUNTIF('Planning'!$C$2:$C$101,D86),0))</f>
        <v/>
      </c>
      <c r="I86" s="3">
        <f>IF(D86="","",IF(F86&lt;=G86,"Conforme","Dépassement"))</f>
        <v/>
      </c>
    </row>
    <row r="87">
      <c r="A87" s="7" t="n"/>
      <c r="B87" s="7">
        <f>IF(A87="","",COUNTIF('Planning'!$F$2:$F$101,A87))</f>
        <v/>
      </c>
      <c r="D87" s="14">
        <f>IF('Paramètres'!$A$78="","",'Paramètres'!$A$78)</f>
        <v/>
      </c>
      <c r="E87" s="14">
        <f>IF(D87="","",IFERROR(VLOOKUP(D87,'Paramètres'!$A$5:$E$104,4,FALSE),""))</f>
        <v/>
      </c>
      <c r="F87" s="7">
        <f>IF(D87="","",COUNTIFS('Planning'!$C$2:$C$101,D87,'Planning'!$F$2:$F$101,"Télétravail",'Planning'!$H$2:$H$101,"Validé"))</f>
        <v/>
      </c>
      <c r="G87" s="7">
        <f>IF(D87="","",IFERROR(VLOOKUP(D87,'Paramètres'!$A$5:$E$104,5,FALSE),0))</f>
        <v/>
      </c>
      <c r="H87" s="8">
        <f>IF(D87="","",IFERROR(F87/COUNTIF('Planning'!$C$2:$C$101,D87),0))</f>
        <v/>
      </c>
      <c r="I87" s="7">
        <f>IF(D87="","",IF(F87&lt;=G87,"Conforme","Dépassement"))</f>
        <v/>
      </c>
    </row>
    <row r="88">
      <c r="A88" s="3" t="n"/>
      <c r="B88" s="3">
        <f>IF(A88="","",COUNTIF('Planning'!$F$2:$F$101,A88))</f>
        <v/>
      </c>
      <c r="D88" s="13">
        <f>IF('Paramètres'!$A$79="","",'Paramètres'!$A$79)</f>
        <v/>
      </c>
      <c r="E88" s="13">
        <f>IF(D88="","",IFERROR(VLOOKUP(D88,'Paramètres'!$A$5:$E$104,4,FALSE),""))</f>
        <v/>
      </c>
      <c r="F88" s="3">
        <f>IF(D88="","",COUNTIFS('Planning'!$C$2:$C$101,D88,'Planning'!$F$2:$F$101,"Télétravail",'Planning'!$H$2:$H$101,"Validé"))</f>
        <v/>
      </c>
      <c r="G88" s="3">
        <f>IF(D88="","",IFERROR(VLOOKUP(D88,'Paramètres'!$A$5:$E$104,5,FALSE),0))</f>
        <v/>
      </c>
      <c r="H88" s="6">
        <f>IF(D88="","",IFERROR(F88/COUNTIF('Planning'!$C$2:$C$101,D88),0))</f>
        <v/>
      </c>
      <c r="I88" s="3">
        <f>IF(D88="","",IF(F88&lt;=G88,"Conforme","Dépassement"))</f>
        <v/>
      </c>
    </row>
    <row r="89">
      <c r="A89" s="7" t="n"/>
      <c r="B89" s="7">
        <f>IF(A89="","",COUNTIF('Planning'!$F$2:$F$101,A89))</f>
        <v/>
      </c>
      <c r="D89" s="14">
        <f>IF('Paramètres'!$A$80="","",'Paramètres'!$A$80)</f>
        <v/>
      </c>
      <c r="E89" s="14">
        <f>IF(D89="","",IFERROR(VLOOKUP(D89,'Paramètres'!$A$5:$E$104,4,FALSE),""))</f>
        <v/>
      </c>
      <c r="F89" s="7">
        <f>IF(D89="","",COUNTIFS('Planning'!$C$2:$C$101,D89,'Planning'!$F$2:$F$101,"Télétravail",'Planning'!$H$2:$H$101,"Validé"))</f>
        <v/>
      </c>
      <c r="G89" s="7">
        <f>IF(D89="","",IFERROR(VLOOKUP(D89,'Paramètres'!$A$5:$E$104,5,FALSE),0))</f>
        <v/>
      </c>
      <c r="H89" s="8">
        <f>IF(D89="","",IFERROR(F89/COUNTIF('Planning'!$C$2:$C$101,D89),0))</f>
        <v/>
      </c>
      <c r="I89" s="7">
        <f>IF(D89="","",IF(F89&lt;=G89,"Conforme","Dépassement"))</f>
        <v/>
      </c>
    </row>
    <row r="90">
      <c r="A90" s="3" t="n"/>
      <c r="B90" s="3">
        <f>IF(A90="","",COUNTIF('Planning'!$F$2:$F$101,A90))</f>
        <v/>
      </c>
      <c r="D90" s="13">
        <f>IF('Paramètres'!$A$81="","",'Paramètres'!$A$81)</f>
        <v/>
      </c>
      <c r="E90" s="13">
        <f>IF(D90="","",IFERROR(VLOOKUP(D90,'Paramètres'!$A$5:$E$104,4,FALSE),""))</f>
        <v/>
      </c>
      <c r="F90" s="3">
        <f>IF(D90="","",COUNTIFS('Planning'!$C$2:$C$101,D90,'Planning'!$F$2:$F$101,"Télétravail",'Planning'!$H$2:$H$101,"Validé"))</f>
        <v/>
      </c>
      <c r="G90" s="3">
        <f>IF(D90="","",IFERROR(VLOOKUP(D90,'Paramètres'!$A$5:$E$104,5,FALSE),0))</f>
        <v/>
      </c>
      <c r="H90" s="6">
        <f>IF(D90="","",IFERROR(F90/COUNTIF('Planning'!$C$2:$C$101,D90),0))</f>
        <v/>
      </c>
      <c r="I90" s="3">
        <f>IF(D90="","",IF(F90&lt;=G90,"Conforme","Dépassement"))</f>
        <v/>
      </c>
    </row>
    <row r="91">
      <c r="A91" s="7" t="n"/>
      <c r="B91" s="7">
        <f>IF(A91="","",COUNTIF('Planning'!$F$2:$F$101,A91))</f>
        <v/>
      </c>
      <c r="D91" s="14">
        <f>IF('Paramètres'!$A$82="","",'Paramètres'!$A$82)</f>
        <v/>
      </c>
      <c r="E91" s="14">
        <f>IF(D91="","",IFERROR(VLOOKUP(D91,'Paramètres'!$A$5:$E$104,4,FALSE),""))</f>
        <v/>
      </c>
      <c r="F91" s="7">
        <f>IF(D91="","",COUNTIFS('Planning'!$C$2:$C$101,D91,'Planning'!$F$2:$F$101,"Télétravail",'Planning'!$H$2:$H$101,"Validé"))</f>
        <v/>
      </c>
      <c r="G91" s="7">
        <f>IF(D91="","",IFERROR(VLOOKUP(D91,'Paramètres'!$A$5:$E$104,5,FALSE),0))</f>
        <v/>
      </c>
      <c r="H91" s="8">
        <f>IF(D91="","",IFERROR(F91/COUNTIF('Planning'!$C$2:$C$101,D91),0))</f>
        <v/>
      </c>
      <c r="I91" s="7">
        <f>IF(D91="","",IF(F91&lt;=G91,"Conforme","Dépassement"))</f>
        <v/>
      </c>
    </row>
    <row r="92">
      <c r="A92" s="3" t="n"/>
      <c r="B92" s="3">
        <f>IF(A92="","",COUNTIF('Planning'!$F$2:$F$101,A92))</f>
        <v/>
      </c>
      <c r="D92" s="13">
        <f>IF('Paramètres'!$A$83="","",'Paramètres'!$A$83)</f>
        <v/>
      </c>
      <c r="E92" s="13">
        <f>IF(D92="","",IFERROR(VLOOKUP(D92,'Paramètres'!$A$5:$E$104,4,FALSE),""))</f>
        <v/>
      </c>
      <c r="F92" s="3">
        <f>IF(D92="","",COUNTIFS('Planning'!$C$2:$C$101,D92,'Planning'!$F$2:$F$101,"Télétravail",'Planning'!$H$2:$H$101,"Validé"))</f>
        <v/>
      </c>
      <c r="G92" s="3">
        <f>IF(D92="","",IFERROR(VLOOKUP(D92,'Paramètres'!$A$5:$E$104,5,FALSE),0))</f>
        <v/>
      </c>
      <c r="H92" s="6">
        <f>IF(D92="","",IFERROR(F92/COUNTIF('Planning'!$C$2:$C$101,D92),0))</f>
        <v/>
      </c>
      <c r="I92" s="3">
        <f>IF(D92="","",IF(F92&lt;=G92,"Conforme","Dépassement"))</f>
        <v/>
      </c>
    </row>
    <row r="93">
      <c r="A93" s="7" t="n"/>
      <c r="B93" s="7">
        <f>IF(A93="","",COUNTIF('Planning'!$F$2:$F$101,A93))</f>
        <v/>
      </c>
      <c r="D93" s="14">
        <f>IF('Paramètres'!$A$84="","",'Paramètres'!$A$84)</f>
        <v/>
      </c>
      <c r="E93" s="14">
        <f>IF(D93="","",IFERROR(VLOOKUP(D93,'Paramètres'!$A$5:$E$104,4,FALSE),""))</f>
        <v/>
      </c>
      <c r="F93" s="7">
        <f>IF(D93="","",COUNTIFS('Planning'!$C$2:$C$101,D93,'Planning'!$F$2:$F$101,"Télétravail",'Planning'!$H$2:$H$101,"Validé"))</f>
        <v/>
      </c>
      <c r="G93" s="7">
        <f>IF(D93="","",IFERROR(VLOOKUP(D93,'Paramètres'!$A$5:$E$104,5,FALSE),0))</f>
        <v/>
      </c>
      <c r="H93" s="8">
        <f>IF(D93="","",IFERROR(F93/COUNTIF('Planning'!$C$2:$C$101,D93),0))</f>
        <v/>
      </c>
      <c r="I93" s="7">
        <f>IF(D93="","",IF(F93&lt;=G93,"Conforme","Dépassement"))</f>
        <v/>
      </c>
    </row>
    <row r="94">
      <c r="A94" s="3" t="n"/>
      <c r="B94" s="3">
        <f>IF(A94="","",COUNTIF('Planning'!$F$2:$F$101,A94))</f>
        <v/>
      </c>
      <c r="D94" s="13">
        <f>IF('Paramètres'!$A$85="","",'Paramètres'!$A$85)</f>
        <v/>
      </c>
      <c r="E94" s="13">
        <f>IF(D94="","",IFERROR(VLOOKUP(D94,'Paramètres'!$A$5:$E$104,4,FALSE),""))</f>
        <v/>
      </c>
      <c r="F94" s="3">
        <f>IF(D94="","",COUNTIFS('Planning'!$C$2:$C$101,D94,'Planning'!$F$2:$F$101,"Télétravail",'Planning'!$H$2:$H$101,"Validé"))</f>
        <v/>
      </c>
      <c r="G94" s="3">
        <f>IF(D94="","",IFERROR(VLOOKUP(D94,'Paramètres'!$A$5:$E$104,5,FALSE),0))</f>
        <v/>
      </c>
      <c r="H94" s="6">
        <f>IF(D94="","",IFERROR(F94/COUNTIF('Planning'!$C$2:$C$101,D94),0))</f>
        <v/>
      </c>
      <c r="I94" s="3">
        <f>IF(D94="","",IF(F94&lt;=G94,"Conforme","Dépassement"))</f>
        <v/>
      </c>
    </row>
    <row r="95">
      <c r="A95" s="7" t="n"/>
      <c r="B95" s="7">
        <f>IF(A95="","",COUNTIF('Planning'!$F$2:$F$101,A95))</f>
        <v/>
      </c>
      <c r="D95" s="14">
        <f>IF('Paramètres'!$A$86="","",'Paramètres'!$A$86)</f>
        <v/>
      </c>
      <c r="E95" s="14">
        <f>IF(D95="","",IFERROR(VLOOKUP(D95,'Paramètres'!$A$5:$E$104,4,FALSE),""))</f>
        <v/>
      </c>
      <c r="F95" s="7">
        <f>IF(D95="","",COUNTIFS('Planning'!$C$2:$C$101,D95,'Planning'!$F$2:$F$101,"Télétravail",'Planning'!$H$2:$H$101,"Validé"))</f>
        <v/>
      </c>
      <c r="G95" s="7">
        <f>IF(D95="","",IFERROR(VLOOKUP(D95,'Paramètres'!$A$5:$E$104,5,FALSE),0))</f>
        <v/>
      </c>
      <c r="H95" s="8">
        <f>IF(D95="","",IFERROR(F95/COUNTIF('Planning'!$C$2:$C$101,D95),0))</f>
        <v/>
      </c>
      <c r="I95" s="7">
        <f>IF(D95="","",IF(F95&lt;=G95,"Conforme","Dépassement"))</f>
        <v/>
      </c>
    </row>
    <row r="96">
      <c r="A96" s="3" t="n"/>
      <c r="B96" s="3">
        <f>IF(A96="","",COUNTIF('Planning'!$F$2:$F$101,A96))</f>
        <v/>
      </c>
      <c r="D96" s="13">
        <f>IF('Paramètres'!$A$87="","",'Paramètres'!$A$87)</f>
        <v/>
      </c>
      <c r="E96" s="13">
        <f>IF(D96="","",IFERROR(VLOOKUP(D96,'Paramètres'!$A$5:$E$104,4,FALSE),""))</f>
        <v/>
      </c>
      <c r="F96" s="3">
        <f>IF(D96="","",COUNTIFS('Planning'!$C$2:$C$101,D96,'Planning'!$F$2:$F$101,"Télétravail",'Planning'!$H$2:$H$101,"Validé"))</f>
        <v/>
      </c>
      <c r="G96" s="3">
        <f>IF(D96="","",IFERROR(VLOOKUP(D96,'Paramètres'!$A$5:$E$104,5,FALSE),0))</f>
        <v/>
      </c>
      <c r="H96" s="6">
        <f>IF(D96="","",IFERROR(F96/COUNTIF('Planning'!$C$2:$C$101,D96),0))</f>
        <v/>
      </c>
      <c r="I96" s="3">
        <f>IF(D96="","",IF(F96&lt;=G96,"Conforme","Dépassement"))</f>
        <v/>
      </c>
    </row>
    <row r="97">
      <c r="A97" s="7" t="n"/>
      <c r="B97" s="7">
        <f>IF(A97="","",COUNTIF('Planning'!$F$2:$F$101,A97))</f>
        <v/>
      </c>
      <c r="D97" s="14">
        <f>IF('Paramètres'!$A$88="","",'Paramètres'!$A$88)</f>
        <v/>
      </c>
      <c r="E97" s="14">
        <f>IF(D97="","",IFERROR(VLOOKUP(D97,'Paramètres'!$A$5:$E$104,4,FALSE),""))</f>
        <v/>
      </c>
      <c r="F97" s="7">
        <f>IF(D97="","",COUNTIFS('Planning'!$C$2:$C$101,D97,'Planning'!$F$2:$F$101,"Télétravail",'Planning'!$H$2:$H$101,"Validé"))</f>
        <v/>
      </c>
      <c r="G97" s="7">
        <f>IF(D97="","",IFERROR(VLOOKUP(D97,'Paramètres'!$A$5:$E$104,5,FALSE),0))</f>
        <v/>
      </c>
      <c r="H97" s="8">
        <f>IF(D97="","",IFERROR(F97/COUNTIF('Planning'!$C$2:$C$101,D97),0))</f>
        <v/>
      </c>
      <c r="I97" s="7">
        <f>IF(D97="","",IF(F97&lt;=G97,"Conforme","Dépassement"))</f>
        <v/>
      </c>
    </row>
    <row r="98">
      <c r="A98" s="3" t="n"/>
      <c r="B98" s="3">
        <f>IF(A98="","",COUNTIF('Planning'!$F$2:$F$101,A98))</f>
        <v/>
      </c>
      <c r="D98" s="13">
        <f>IF('Paramètres'!$A$89="","",'Paramètres'!$A$89)</f>
        <v/>
      </c>
      <c r="E98" s="13">
        <f>IF(D98="","",IFERROR(VLOOKUP(D98,'Paramètres'!$A$5:$E$104,4,FALSE),""))</f>
        <v/>
      </c>
      <c r="F98" s="3">
        <f>IF(D98="","",COUNTIFS('Planning'!$C$2:$C$101,D98,'Planning'!$F$2:$F$101,"Télétravail",'Planning'!$H$2:$H$101,"Validé"))</f>
        <v/>
      </c>
      <c r="G98" s="3">
        <f>IF(D98="","",IFERROR(VLOOKUP(D98,'Paramètres'!$A$5:$E$104,5,FALSE),0))</f>
        <v/>
      </c>
      <c r="H98" s="6">
        <f>IF(D98="","",IFERROR(F98/COUNTIF('Planning'!$C$2:$C$101,D98),0))</f>
        <v/>
      </c>
      <c r="I98" s="3">
        <f>IF(D98="","",IF(F98&lt;=G98,"Conforme","Dépassement"))</f>
        <v/>
      </c>
    </row>
    <row r="99">
      <c r="A99" s="7" t="n"/>
      <c r="B99" s="7">
        <f>IF(A99="","",COUNTIF('Planning'!$F$2:$F$101,A99))</f>
        <v/>
      </c>
      <c r="D99" s="14">
        <f>IF('Paramètres'!$A$90="","",'Paramètres'!$A$90)</f>
        <v/>
      </c>
      <c r="E99" s="14">
        <f>IF(D99="","",IFERROR(VLOOKUP(D99,'Paramètres'!$A$5:$E$104,4,FALSE),""))</f>
        <v/>
      </c>
      <c r="F99" s="7">
        <f>IF(D99="","",COUNTIFS('Planning'!$C$2:$C$101,D99,'Planning'!$F$2:$F$101,"Télétravail",'Planning'!$H$2:$H$101,"Validé"))</f>
        <v/>
      </c>
      <c r="G99" s="7">
        <f>IF(D99="","",IFERROR(VLOOKUP(D99,'Paramètres'!$A$5:$E$104,5,FALSE),0))</f>
        <v/>
      </c>
      <c r="H99" s="8">
        <f>IF(D99="","",IFERROR(F99/COUNTIF('Planning'!$C$2:$C$101,D99),0))</f>
        <v/>
      </c>
      <c r="I99" s="7">
        <f>IF(D99="","",IF(F99&lt;=G99,"Conforme","Dépassement"))</f>
        <v/>
      </c>
    </row>
    <row r="100">
      <c r="A100" s="3" t="n"/>
      <c r="B100" s="3">
        <f>IF(A100="","",COUNTIF('Planning'!$F$2:$F$101,A100))</f>
        <v/>
      </c>
      <c r="D100" s="13">
        <f>IF('Paramètres'!$A$91="","",'Paramètres'!$A$91)</f>
        <v/>
      </c>
      <c r="E100" s="13">
        <f>IF(D100="","",IFERROR(VLOOKUP(D100,'Paramètres'!$A$5:$E$104,4,FALSE),""))</f>
        <v/>
      </c>
      <c r="F100" s="3">
        <f>IF(D100="","",COUNTIFS('Planning'!$C$2:$C$101,D100,'Planning'!$F$2:$F$101,"Télétravail",'Planning'!$H$2:$H$101,"Validé"))</f>
        <v/>
      </c>
      <c r="G100" s="3">
        <f>IF(D100="","",IFERROR(VLOOKUP(D100,'Paramètres'!$A$5:$E$104,5,FALSE),0))</f>
        <v/>
      </c>
      <c r="H100" s="6">
        <f>IF(D100="","",IFERROR(F100/COUNTIF('Planning'!$C$2:$C$101,D100),0))</f>
        <v/>
      </c>
      <c r="I100" s="3">
        <f>IF(D100="","",IF(F100&lt;=G100,"Conforme","Dépassement"))</f>
        <v/>
      </c>
    </row>
    <row r="101">
      <c r="A101" s="7" t="n"/>
      <c r="B101" s="7">
        <f>IF(A101="","",COUNTIF('Planning'!$F$2:$F$101,A101))</f>
        <v/>
      </c>
      <c r="D101" s="14">
        <f>IF('Paramètres'!$A$92="","",'Paramètres'!$A$92)</f>
        <v/>
      </c>
      <c r="E101" s="14">
        <f>IF(D101="","",IFERROR(VLOOKUP(D101,'Paramètres'!$A$5:$E$104,4,FALSE),""))</f>
        <v/>
      </c>
      <c r="F101" s="7">
        <f>IF(D101="","",COUNTIFS('Planning'!$C$2:$C$101,D101,'Planning'!$F$2:$F$101,"Télétravail",'Planning'!$H$2:$H$101,"Validé"))</f>
        <v/>
      </c>
      <c r="G101" s="7">
        <f>IF(D101="","",IFERROR(VLOOKUP(D101,'Paramètres'!$A$5:$E$104,5,FALSE),0))</f>
        <v/>
      </c>
      <c r="H101" s="8">
        <f>IF(D101="","",IFERROR(F101/COUNTIF('Planning'!$C$2:$C$101,D101),0))</f>
        <v/>
      </c>
      <c r="I101" s="7">
        <f>IF(D101="","",IF(F101&lt;=G101,"Conforme","Dépassement"))</f>
        <v/>
      </c>
    </row>
    <row r="102">
      <c r="A102" s="3" t="n"/>
      <c r="B102" s="3">
        <f>IF(A102="","",COUNTIF('Planning'!$F$2:$F$101,A102))</f>
        <v/>
      </c>
      <c r="D102" s="13">
        <f>IF('Paramètres'!$A$93="","",'Paramètres'!$A$93)</f>
        <v/>
      </c>
      <c r="E102" s="13">
        <f>IF(D102="","",IFERROR(VLOOKUP(D102,'Paramètres'!$A$5:$E$104,4,FALSE),""))</f>
        <v/>
      </c>
      <c r="F102" s="3">
        <f>IF(D102="","",COUNTIFS('Planning'!$C$2:$C$101,D102,'Planning'!$F$2:$F$101,"Télétravail",'Planning'!$H$2:$H$101,"Validé"))</f>
        <v/>
      </c>
      <c r="G102" s="3">
        <f>IF(D102="","",IFERROR(VLOOKUP(D102,'Paramètres'!$A$5:$E$104,5,FALSE),0))</f>
        <v/>
      </c>
      <c r="H102" s="6">
        <f>IF(D102="","",IFERROR(F102/COUNTIF('Planning'!$C$2:$C$101,D102),0))</f>
        <v/>
      </c>
      <c r="I102" s="3">
        <f>IF(D102="","",IF(F102&lt;=G102,"Conforme","Dépassement"))</f>
        <v/>
      </c>
    </row>
    <row r="103">
      <c r="A103" s="7" t="n"/>
      <c r="B103" s="7">
        <f>IF(A103="","",COUNTIF('Planning'!$F$2:$F$101,A103))</f>
        <v/>
      </c>
      <c r="D103" s="14">
        <f>IF('Paramètres'!$A$94="","",'Paramètres'!$A$94)</f>
        <v/>
      </c>
      <c r="E103" s="14">
        <f>IF(D103="","",IFERROR(VLOOKUP(D103,'Paramètres'!$A$5:$E$104,4,FALSE),""))</f>
        <v/>
      </c>
      <c r="F103" s="7">
        <f>IF(D103="","",COUNTIFS('Planning'!$C$2:$C$101,D103,'Planning'!$F$2:$F$101,"Télétravail",'Planning'!$H$2:$H$101,"Validé"))</f>
        <v/>
      </c>
      <c r="G103" s="7">
        <f>IF(D103="","",IFERROR(VLOOKUP(D103,'Paramètres'!$A$5:$E$104,5,FALSE),0))</f>
        <v/>
      </c>
      <c r="H103" s="8">
        <f>IF(D103="","",IFERROR(F103/COUNTIF('Planning'!$C$2:$C$101,D103),0))</f>
        <v/>
      </c>
      <c r="I103" s="7">
        <f>IF(D103="","",IF(F103&lt;=G103,"Conforme","Dépassement"))</f>
        <v/>
      </c>
    </row>
    <row r="104">
      <c r="A104" s="3" t="n"/>
      <c r="B104" s="3">
        <f>IF(A104="","",COUNTIF('Planning'!$F$2:$F$101,A104))</f>
        <v/>
      </c>
      <c r="D104" s="13">
        <f>IF('Paramètres'!$A$95="","",'Paramètres'!$A$95)</f>
        <v/>
      </c>
      <c r="E104" s="13">
        <f>IF(D104="","",IFERROR(VLOOKUP(D104,'Paramètres'!$A$5:$E$104,4,FALSE),""))</f>
        <v/>
      </c>
      <c r="F104" s="3">
        <f>IF(D104="","",COUNTIFS('Planning'!$C$2:$C$101,D104,'Planning'!$F$2:$F$101,"Télétravail",'Planning'!$H$2:$H$101,"Validé"))</f>
        <v/>
      </c>
      <c r="G104" s="3">
        <f>IF(D104="","",IFERROR(VLOOKUP(D104,'Paramètres'!$A$5:$E$104,5,FALSE),0))</f>
        <v/>
      </c>
      <c r="H104" s="6">
        <f>IF(D104="","",IFERROR(F104/COUNTIF('Planning'!$C$2:$C$101,D104),0))</f>
        <v/>
      </c>
      <c r="I104" s="3">
        <f>IF(D104="","",IF(F104&lt;=G104,"Conforme","Dépassement"))</f>
        <v/>
      </c>
    </row>
    <row r="105">
      <c r="A105" s="7" t="n"/>
      <c r="B105" s="7">
        <f>IF(A105="","",COUNTIF('Planning'!$F$2:$F$101,A105))</f>
        <v/>
      </c>
      <c r="D105" s="14">
        <f>IF('Paramètres'!$A$96="","",'Paramètres'!$A$96)</f>
        <v/>
      </c>
      <c r="E105" s="14">
        <f>IF(D105="","",IFERROR(VLOOKUP(D105,'Paramètres'!$A$5:$E$104,4,FALSE),""))</f>
        <v/>
      </c>
      <c r="F105" s="7">
        <f>IF(D105="","",COUNTIFS('Planning'!$C$2:$C$101,D105,'Planning'!$F$2:$F$101,"Télétravail",'Planning'!$H$2:$H$101,"Validé"))</f>
        <v/>
      </c>
      <c r="G105" s="7">
        <f>IF(D105="","",IFERROR(VLOOKUP(D105,'Paramètres'!$A$5:$E$104,5,FALSE),0))</f>
        <v/>
      </c>
      <c r="H105" s="8">
        <f>IF(D105="","",IFERROR(F105/COUNTIF('Planning'!$C$2:$C$101,D105),0))</f>
        <v/>
      </c>
      <c r="I105" s="7">
        <f>IF(D105="","",IF(F105&lt;=G105,"Conforme","Dépassement"))</f>
        <v/>
      </c>
    </row>
    <row r="106">
      <c r="A106" s="3" t="n"/>
      <c r="B106" s="3">
        <f>IF(A106="","",COUNTIF('Planning'!$F$2:$F$101,A106))</f>
        <v/>
      </c>
      <c r="D106" s="13">
        <f>IF('Paramètres'!$A$97="","",'Paramètres'!$A$97)</f>
        <v/>
      </c>
      <c r="E106" s="13">
        <f>IF(D106="","",IFERROR(VLOOKUP(D106,'Paramètres'!$A$5:$E$104,4,FALSE),""))</f>
        <v/>
      </c>
      <c r="F106" s="3">
        <f>IF(D106="","",COUNTIFS('Planning'!$C$2:$C$101,D106,'Planning'!$F$2:$F$101,"Télétravail",'Planning'!$H$2:$H$101,"Validé"))</f>
        <v/>
      </c>
      <c r="G106" s="3">
        <f>IF(D106="","",IFERROR(VLOOKUP(D106,'Paramètres'!$A$5:$E$104,5,FALSE),0))</f>
        <v/>
      </c>
      <c r="H106" s="6">
        <f>IF(D106="","",IFERROR(F106/COUNTIF('Planning'!$C$2:$C$101,D106),0))</f>
        <v/>
      </c>
      <c r="I106" s="3">
        <f>IF(D106="","",IF(F106&lt;=G106,"Conforme","Dépassement"))</f>
        <v/>
      </c>
    </row>
    <row r="107">
      <c r="A107" s="7" t="n"/>
      <c r="B107" s="7">
        <f>IF(A107="","",COUNTIF('Planning'!$F$2:$F$101,A107))</f>
        <v/>
      </c>
      <c r="D107" s="14">
        <f>IF('Paramètres'!$A$98="","",'Paramètres'!$A$98)</f>
        <v/>
      </c>
      <c r="E107" s="14">
        <f>IF(D107="","",IFERROR(VLOOKUP(D107,'Paramètres'!$A$5:$E$104,4,FALSE),""))</f>
        <v/>
      </c>
      <c r="F107" s="7">
        <f>IF(D107="","",COUNTIFS('Planning'!$C$2:$C$101,D107,'Planning'!$F$2:$F$101,"Télétravail",'Planning'!$H$2:$H$101,"Validé"))</f>
        <v/>
      </c>
      <c r="G107" s="7">
        <f>IF(D107="","",IFERROR(VLOOKUP(D107,'Paramètres'!$A$5:$E$104,5,FALSE),0))</f>
        <v/>
      </c>
      <c r="H107" s="8">
        <f>IF(D107="","",IFERROR(F107/COUNTIF('Planning'!$C$2:$C$101,D107),0))</f>
        <v/>
      </c>
      <c r="I107" s="7">
        <f>IF(D107="","",IF(F107&lt;=G107,"Conforme","Dépassement"))</f>
        <v/>
      </c>
    </row>
    <row r="108">
      <c r="A108" s="3" t="n"/>
      <c r="B108" s="3">
        <f>IF(A108="","",COUNTIF('Planning'!$F$2:$F$101,A108))</f>
        <v/>
      </c>
      <c r="D108" s="13">
        <f>IF('Paramètres'!$A$99="","",'Paramètres'!$A$99)</f>
        <v/>
      </c>
      <c r="E108" s="13">
        <f>IF(D108="","",IFERROR(VLOOKUP(D108,'Paramètres'!$A$5:$E$104,4,FALSE),""))</f>
        <v/>
      </c>
      <c r="F108" s="3">
        <f>IF(D108="","",COUNTIFS('Planning'!$C$2:$C$101,D108,'Planning'!$F$2:$F$101,"Télétravail",'Planning'!$H$2:$H$101,"Validé"))</f>
        <v/>
      </c>
      <c r="G108" s="3">
        <f>IF(D108="","",IFERROR(VLOOKUP(D108,'Paramètres'!$A$5:$E$104,5,FALSE),0))</f>
        <v/>
      </c>
      <c r="H108" s="6">
        <f>IF(D108="","",IFERROR(F108/COUNTIF('Planning'!$C$2:$C$101,D108),0))</f>
        <v/>
      </c>
      <c r="I108" s="3">
        <f>IF(D108="","",IF(F108&lt;=G108,"Conforme","Dépassement"))</f>
        <v/>
      </c>
    </row>
    <row r="109">
      <c r="A109" s="7" t="n"/>
      <c r="B109" s="7">
        <f>IF(A109="","",COUNTIF('Planning'!$F$2:$F$101,A109))</f>
        <v/>
      </c>
      <c r="D109" s="14">
        <f>IF('Paramètres'!$A$100="","",'Paramètres'!$A$100)</f>
        <v/>
      </c>
      <c r="E109" s="14">
        <f>IF(D109="","",IFERROR(VLOOKUP(D109,'Paramètres'!$A$5:$E$104,4,FALSE),""))</f>
        <v/>
      </c>
      <c r="F109" s="7">
        <f>IF(D109="","",COUNTIFS('Planning'!$C$2:$C$101,D109,'Planning'!$F$2:$F$101,"Télétravail",'Planning'!$H$2:$H$101,"Validé"))</f>
        <v/>
      </c>
      <c r="G109" s="7">
        <f>IF(D109="","",IFERROR(VLOOKUP(D109,'Paramètres'!$A$5:$E$104,5,FALSE),0))</f>
        <v/>
      </c>
      <c r="H109" s="8">
        <f>IF(D109="","",IFERROR(F109/COUNTIF('Planning'!$C$2:$C$101,D109),0))</f>
        <v/>
      </c>
      <c r="I109" s="7">
        <f>IF(D109="","",IF(F109&lt;=G109,"Conforme","Dépassement"))</f>
        <v/>
      </c>
    </row>
    <row r="110">
      <c r="A110" s="3" t="n"/>
      <c r="B110" s="3">
        <f>IF(A110="","",COUNTIF('Planning'!$F$2:$F$101,A110))</f>
        <v/>
      </c>
      <c r="D110" s="13">
        <f>IF('Paramètres'!$A$101="","",'Paramètres'!$A$101)</f>
        <v/>
      </c>
      <c r="E110" s="13">
        <f>IF(D110="","",IFERROR(VLOOKUP(D110,'Paramètres'!$A$5:$E$104,4,FALSE),""))</f>
        <v/>
      </c>
      <c r="F110" s="3">
        <f>IF(D110="","",COUNTIFS('Planning'!$C$2:$C$101,D110,'Planning'!$F$2:$F$101,"Télétravail",'Planning'!$H$2:$H$101,"Validé"))</f>
        <v/>
      </c>
      <c r="G110" s="3">
        <f>IF(D110="","",IFERROR(VLOOKUP(D110,'Paramètres'!$A$5:$E$104,5,FALSE),0))</f>
        <v/>
      </c>
      <c r="H110" s="6">
        <f>IF(D110="","",IFERROR(F110/COUNTIF('Planning'!$C$2:$C$101,D110),0))</f>
        <v/>
      </c>
      <c r="I110" s="3">
        <f>IF(D110="","",IF(F110&lt;=G110,"Conforme","Dépassement"))</f>
        <v/>
      </c>
    </row>
    <row r="111">
      <c r="A111" s="7" t="n"/>
      <c r="B111" s="7">
        <f>IF(A111="","",COUNTIF('Planning'!$F$2:$F$101,A111))</f>
        <v/>
      </c>
      <c r="D111" s="14">
        <f>IF('Paramètres'!$A$102="","",'Paramètres'!$A$102)</f>
        <v/>
      </c>
      <c r="E111" s="14">
        <f>IF(D111="","",IFERROR(VLOOKUP(D111,'Paramètres'!$A$5:$E$104,4,FALSE),""))</f>
        <v/>
      </c>
      <c r="F111" s="7">
        <f>IF(D111="","",COUNTIFS('Planning'!$C$2:$C$101,D111,'Planning'!$F$2:$F$101,"Télétravail",'Planning'!$H$2:$H$101,"Validé"))</f>
        <v/>
      </c>
      <c r="G111" s="7">
        <f>IF(D111="","",IFERROR(VLOOKUP(D111,'Paramètres'!$A$5:$E$104,5,FALSE),0))</f>
        <v/>
      </c>
      <c r="H111" s="8">
        <f>IF(D111="","",IFERROR(F111/COUNTIF('Planning'!$C$2:$C$101,D111),0))</f>
        <v/>
      </c>
      <c r="I111" s="7">
        <f>IF(D111="","",IF(F111&lt;=G111,"Conforme","Dépassement"))</f>
        <v/>
      </c>
    </row>
    <row r="112">
      <c r="A112" s="3" t="n"/>
      <c r="B112" s="3">
        <f>IF(A112="","",COUNTIF('Planning'!$F$2:$F$101,A112))</f>
        <v/>
      </c>
      <c r="D112" s="13">
        <f>IF('Paramètres'!$A$103="","",'Paramètres'!$A$103)</f>
        <v/>
      </c>
      <c r="E112" s="13">
        <f>IF(D112="","",IFERROR(VLOOKUP(D112,'Paramètres'!$A$5:$E$104,4,FALSE),""))</f>
        <v/>
      </c>
      <c r="F112" s="3">
        <f>IF(D112="","",COUNTIFS('Planning'!$C$2:$C$101,D112,'Planning'!$F$2:$F$101,"Télétravail",'Planning'!$H$2:$H$101,"Validé"))</f>
        <v/>
      </c>
      <c r="G112" s="3">
        <f>IF(D112="","",IFERROR(VLOOKUP(D112,'Paramètres'!$A$5:$E$104,5,FALSE),0))</f>
        <v/>
      </c>
      <c r="H112" s="6">
        <f>IF(D112="","",IFERROR(F112/COUNTIF('Planning'!$C$2:$C$101,D112),0))</f>
        <v/>
      </c>
      <c r="I112" s="3">
        <f>IF(D112="","",IF(F112&lt;=G112,"Conforme","Dépassement"))</f>
        <v/>
      </c>
    </row>
    <row r="113">
      <c r="A113" s="7" t="n"/>
      <c r="B113" s="7">
        <f>IF(A113="","",COUNTIF('Planning'!$F$2:$F$101,A113))</f>
        <v/>
      </c>
      <c r="D113" s="14">
        <f>IF('Paramètres'!$A$104="","",'Paramètres'!$A$104)</f>
        <v/>
      </c>
      <c r="E113" s="14">
        <f>IF(D113="","",IFERROR(VLOOKUP(D113,'Paramètres'!$A$5:$E$104,4,FALSE),""))</f>
        <v/>
      </c>
      <c r="F113" s="7">
        <f>IF(D113="","",COUNTIFS('Planning'!$C$2:$C$101,D113,'Planning'!$F$2:$F$101,"Télétravail",'Planning'!$H$2:$H$101,"Validé"))</f>
        <v/>
      </c>
      <c r="G113" s="7">
        <f>IF(D113="","",IFERROR(VLOOKUP(D113,'Paramètres'!$A$5:$E$104,5,FALSE),0))</f>
        <v/>
      </c>
      <c r="H113" s="8">
        <f>IF(D113="","",IFERROR(F113/COUNTIF('Planning'!$C$2:$C$101,D113),0))</f>
        <v/>
      </c>
      <c r="I113" s="7">
        <f>IF(D113="","",IF(F113&lt;=G113,"Conforme","Dépassement"))</f>
        <v/>
      </c>
    </row>
  </sheetData>
  <mergeCells count="1">
    <mergeCell ref="A1:T1"/>
  </mergeCells>
  <conditionalFormatting sqref="I14:I113">
    <cfRule type="expression" priority="1" dxfId="0">
      <formula>I14="Conforme"</formula>
    </cfRule>
    <cfRule type="expression" priority="2" dxfId="1">
      <formula>I14="Dépassement"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1" customWidth="1" min="3" max="3"/>
    <col width="17" customWidth="1" min="4" max="4"/>
    <col width="16" customWidth="1" min="5" max="5"/>
    <col width="3" customWidth="1" min="6" max="6"/>
    <col width="21" customWidth="1" min="7" max="7"/>
    <col width="15" customWidth="1" min="8" max="8"/>
    <col width="23" customWidth="1" min="9" max="9"/>
    <col width="17" customWidth="1" min="10" max="10"/>
  </cols>
  <sheetData>
    <row r="1" ht="30" customHeight="1">
      <c r="A1" s="9" t="inlineStr">
        <is>
          <t>Paramètres et référentiels</t>
        </is>
      </c>
    </row>
    <row r="2"/>
    <row r="3">
      <c r="G3" s="15" t="inlineStr">
        <is>
          <t>Listes de référence</t>
        </is>
      </c>
    </row>
    <row r="4">
      <c r="A4" s="1" t="inlineStr">
        <is>
          <t>Salarié</t>
        </is>
      </c>
      <c r="B4" s="1" t="inlineStr">
        <is>
          <t>Ville de rattachement</t>
        </is>
      </c>
      <c r="C4" s="1" t="inlineStr">
        <is>
          <t>Responsable</t>
        </is>
      </c>
      <c r="D4" s="1" t="inlineStr">
        <is>
          <t>Équipe</t>
        </is>
      </c>
      <c r="E4" s="1" t="inlineStr">
        <is>
          <t>Quota mensuel</t>
        </is>
      </c>
      <c r="G4" s="1" t="inlineStr">
        <is>
          <t>Types de journée</t>
        </is>
      </c>
      <c r="H4" s="1" t="inlineStr">
        <is>
          <t>Statuts</t>
        </is>
      </c>
      <c r="I4" s="1" t="inlineStr">
        <is>
          <t>Lieux de télétravail</t>
        </is>
      </c>
      <c r="J4" s="1" t="inlineStr">
        <is>
          <t>Équipes</t>
        </is>
      </c>
    </row>
    <row r="5">
      <c r="A5" s="16" t="inlineStr">
        <is>
          <t>Camille Martin</t>
        </is>
      </c>
      <c r="B5" s="16" t="inlineStr">
        <is>
          <t>Paris</t>
        </is>
      </c>
      <c r="C5" s="16" t="inlineStr">
        <is>
          <t>Sophie Dubois</t>
        </is>
      </c>
      <c r="D5" s="16" t="inlineStr">
        <is>
          <t>Commerciale</t>
        </is>
      </c>
      <c r="E5" s="17" t="n">
        <v>8</v>
      </c>
      <c r="G5" s="13" t="inlineStr">
        <is>
          <t>Télétravail</t>
        </is>
      </c>
      <c r="H5" s="13" t="inlineStr">
        <is>
          <t>Demandé</t>
        </is>
      </c>
      <c r="I5" s="13" t="inlineStr">
        <is>
          <t>Domicile</t>
        </is>
      </c>
      <c r="J5" s="13" t="inlineStr">
        <is>
          <t>Commerciale</t>
        </is>
      </c>
    </row>
    <row r="6">
      <c r="A6" s="16" t="inlineStr">
        <is>
          <t>Julien Bernard</t>
        </is>
      </c>
      <c r="B6" s="16" t="inlineStr">
        <is>
          <t>Lyon</t>
        </is>
      </c>
      <c r="C6" s="16" t="inlineStr">
        <is>
          <t>Marc Lefèvre</t>
        </is>
      </c>
      <c r="D6" s="16" t="inlineStr">
        <is>
          <t>Finance</t>
        </is>
      </c>
      <c r="E6" s="17" t="n">
        <v>8</v>
      </c>
      <c r="G6" s="13" t="inlineStr">
        <is>
          <t>Présentiel</t>
        </is>
      </c>
      <c r="H6" s="13" t="inlineStr">
        <is>
          <t>Validé</t>
        </is>
      </c>
      <c r="I6" s="13" t="inlineStr">
        <is>
          <t>Espace coworking</t>
        </is>
      </c>
      <c r="J6" s="13" t="inlineStr">
        <is>
          <t>Finance</t>
        </is>
      </c>
    </row>
    <row r="7">
      <c r="A7" s="16" t="inlineStr">
        <is>
          <t>Chloé Petit</t>
        </is>
      </c>
      <c r="B7" s="16" t="inlineStr">
        <is>
          <t>Nantes</t>
        </is>
      </c>
      <c r="C7" s="16" t="inlineStr">
        <is>
          <t>Sophie Dubois</t>
        </is>
      </c>
      <c r="D7" s="16" t="inlineStr">
        <is>
          <t>RH</t>
        </is>
      </c>
      <c r="E7" s="17" t="n">
        <v>8</v>
      </c>
      <c r="G7" s="13" t="inlineStr">
        <is>
          <t>Congé</t>
        </is>
      </c>
      <c r="H7" s="13" t="inlineStr">
        <is>
          <t>Refusé</t>
        </is>
      </c>
      <c r="I7" s="13" t="inlineStr">
        <is>
          <t>Autre</t>
        </is>
      </c>
      <c r="J7" s="13" t="inlineStr">
        <is>
          <t>RH</t>
        </is>
      </c>
    </row>
    <row r="8">
      <c r="A8" s="16" t="inlineStr">
        <is>
          <t>Thomas Leroy</t>
        </is>
      </c>
      <c r="B8" s="16" t="inlineStr">
        <is>
          <t>Bordeaux</t>
        </is>
      </c>
      <c r="C8" s="16" t="inlineStr">
        <is>
          <t>Olivier Martin</t>
        </is>
      </c>
      <c r="D8" s="16" t="inlineStr">
        <is>
          <t>Informatique</t>
        </is>
      </c>
      <c r="E8" s="17" t="n">
        <v>8</v>
      </c>
      <c r="G8" s="13" t="inlineStr">
        <is>
          <t>Formation</t>
        </is>
      </c>
      <c r="J8" s="13" t="inlineStr">
        <is>
          <t>Informatique</t>
        </is>
      </c>
    </row>
    <row r="9">
      <c r="A9" s="16" t="inlineStr">
        <is>
          <t>Léa Moreau</t>
        </is>
      </c>
      <c r="B9" s="16" t="inlineStr">
        <is>
          <t>Lille</t>
        </is>
      </c>
      <c r="C9" s="16" t="inlineStr">
        <is>
          <t>Sophie Dubois</t>
        </is>
      </c>
      <c r="D9" s="16" t="inlineStr">
        <is>
          <t>Commerciale</t>
        </is>
      </c>
      <c r="E9" s="17" t="n">
        <v>8</v>
      </c>
      <c r="J9" s="13" t="inlineStr">
        <is>
          <t>Opérations</t>
        </is>
      </c>
    </row>
    <row r="10">
      <c r="A10" s="16" t="inlineStr">
        <is>
          <t>Nicolas Roux</t>
        </is>
      </c>
      <c r="B10" s="16" t="inlineStr">
        <is>
          <t>Toulouse</t>
        </is>
      </c>
      <c r="C10" s="16" t="inlineStr">
        <is>
          <t>Marc Lefèvre</t>
        </is>
      </c>
      <c r="D10" s="16" t="inlineStr">
        <is>
          <t>Opérations</t>
        </is>
      </c>
      <c r="E10" s="17" t="n">
        <v>8</v>
      </c>
    </row>
    <row r="11">
      <c r="A11" s="16" t="inlineStr">
        <is>
          <t>Manon Garcia</t>
        </is>
      </c>
      <c r="B11" s="16" t="inlineStr">
        <is>
          <t>Marseille</t>
        </is>
      </c>
      <c r="C11" s="16" t="inlineStr">
        <is>
          <t>Sophie Dubois</t>
        </is>
      </c>
      <c r="D11" s="16" t="inlineStr">
        <is>
          <t>RH</t>
        </is>
      </c>
      <c r="E11" s="17" t="n">
        <v>8</v>
      </c>
    </row>
    <row r="12">
      <c r="A12" s="16" t="inlineStr">
        <is>
          <t>Hugo Fournier</t>
        </is>
      </c>
      <c r="B12" s="16" t="inlineStr">
        <is>
          <t>Strasbourg</t>
        </is>
      </c>
      <c r="C12" s="16" t="inlineStr">
        <is>
          <t>Olivier Martin</t>
        </is>
      </c>
      <c r="D12" s="16" t="inlineStr">
        <is>
          <t>Informatique</t>
        </is>
      </c>
      <c r="E12" s="17" t="n">
        <v>8</v>
      </c>
    </row>
    <row r="13">
      <c r="A13" s="16" t="inlineStr">
        <is>
          <t>Émilie André</t>
        </is>
      </c>
      <c r="B13" s="16" t="inlineStr">
        <is>
          <t>Nice</t>
        </is>
      </c>
      <c r="C13" s="16" t="inlineStr">
        <is>
          <t>Marc Lefèvre</t>
        </is>
      </c>
      <c r="D13" s="16" t="inlineStr">
        <is>
          <t>Finance</t>
        </is>
      </c>
      <c r="E13" s="17" t="n">
        <v>8</v>
      </c>
    </row>
    <row r="14">
      <c r="A14" s="16" t="inlineStr">
        <is>
          <t>Lucas Mercier</t>
        </is>
      </c>
      <c r="B14" s="16" t="inlineStr">
        <is>
          <t>Rennes</t>
        </is>
      </c>
      <c r="C14" s="16" t="inlineStr">
        <is>
          <t>Olivier Martin</t>
        </is>
      </c>
      <c r="D14" s="16" t="inlineStr">
        <is>
          <t>Opérations</t>
        </is>
      </c>
      <c r="E14" s="17" t="n">
        <v>8</v>
      </c>
    </row>
    <row r="15">
      <c r="A15" s="16" t="n"/>
      <c r="B15" s="16" t="n"/>
      <c r="C15" s="16" t="n"/>
      <c r="D15" s="16" t="n"/>
      <c r="E15" s="17" t="n"/>
    </row>
    <row r="16">
      <c r="A16" s="16" t="n"/>
      <c r="B16" s="16" t="n"/>
      <c r="C16" s="16" t="n"/>
      <c r="D16" s="16" t="n"/>
      <c r="E16" s="17" t="n"/>
    </row>
    <row r="17">
      <c r="A17" s="16" t="n"/>
      <c r="B17" s="16" t="n"/>
      <c r="C17" s="16" t="n"/>
      <c r="D17" s="16" t="n"/>
      <c r="E17" s="17" t="n"/>
    </row>
    <row r="18">
      <c r="A18" s="16" t="n"/>
      <c r="B18" s="16" t="n"/>
      <c r="C18" s="16" t="n"/>
      <c r="D18" s="16" t="n"/>
      <c r="E18" s="17" t="n"/>
    </row>
    <row r="19">
      <c r="A19" s="16" t="n"/>
      <c r="B19" s="16" t="n"/>
      <c r="C19" s="16" t="n"/>
      <c r="D19" s="16" t="n"/>
      <c r="E19" s="17" t="n"/>
    </row>
    <row r="20">
      <c r="A20" s="16" t="n"/>
      <c r="B20" s="16" t="n"/>
      <c r="C20" s="16" t="n"/>
      <c r="D20" s="16" t="n"/>
      <c r="E20" s="17" t="n"/>
    </row>
    <row r="21">
      <c r="A21" s="16" t="n"/>
      <c r="B21" s="16" t="n"/>
      <c r="C21" s="16" t="n"/>
      <c r="D21" s="16" t="n"/>
      <c r="E21" s="17" t="n"/>
    </row>
    <row r="22">
      <c r="A22" s="16" t="n"/>
      <c r="B22" s="16" t="n"/>
      <c r="C22" s="16" t="n"/>
      <c r="D22" s="16" t="n"/>
      <c r="E22" s="17" t="n"/>
    </row>
    <row r="23">
      <c r="A23" s="16" t="n"/>
      <c r="B23" s="16" t="n"/>
      <c r="C23" s="16" t="n"/>
      <c r="D23" s="16" t="n"/>
      <c r="E23" s="17" t="n"/>
    </row>
    <row r="24">
      <c r="A24" s="16" t="n"/>
      <c r="B24" s="16" t="n"/>
      <c r="C24" s="16" t="n"/>
      <c r="D24" s="16" t="n"/>
      <c r="E24" s="17" t="n"/>
    </row>
    <row r="25">
      <c r="A25" s="16" t="n"/>
      <c r="B25" s="16" t="n"/>
      <c r="C25" s="16" t="n"/>
      <c r="D25" s="16" t="n"/>
      <c r="E25" s="17" t="n"/>
    </row>
    <row r="26">
      <c r="A26" s="16" t="n"/>
      <c r="B26" s="16" t="n"/>
      <c r="C26" s="16" t="n"/>
      <c r="D26" s="16" t="n"/>
      <c r="E26" s="17" t="n"/>
    </row>
    <row r="27">
      <c r="A27" s="16" t="n"/>
      <c r="B27" s="16" t="n"/>
      <c r="C27" s="16" t="n"/>
      <c r="D27" s="16" t="n"/>
      <c r="E27" s="17" t="n"/>
    </row>
    <row r="28">
      <c r="A28" s="16" t="n"/>
      <c r="B28" s="16" t="n"/>
      <c r="C28" s="16" t="n"/>
      <c r="D28" s="16" t="n"/>
      <c r="E28" s="17" t="n"/>
    </row>
    <row r="29">
      <c r="A29" s="16" t="n"/>
      <c r="B29" s="16" t="n"/>
      <c r="C29" s="16" t="n"/>
      <c r="D29" s="16" t="n"/>
      <c r="E29" s="17" t="n"/>
    </row>
    <row r="30">
      <c r="A30" s="16" t="n"/>
      <c r="B30" s="16" t="n"/>
      <c r="C30" s="16" t="n"/>
      <c r="D30" s="16" t="n"/>
      <c r="E30" s="17" t="n"/>
    </row>
    <row r="31">
      <c r="A31" s="16" t="n"/>
      <c r="B31" s="16" t="n"/>
      <c r="C31" s="16" t="n"/>
      <c r="D31" s="16" t="n"/>
      <c r="E31" s="17" t="n"/>
    </row>
    <row r="32">
      <c r="A32" s="16" t="n"/>
      <c r="B32" s="16" t="n"/>
      <c r="C32" s="16" t="n"/>
      <c r="D32" s="16" t="n"/>
      <c r="E32" s="17" t="n"/>
    </row>
    <row r="33">
      <c r="A33" s="16" t="n"/>
      <c r="B33" s="16" t="n"/>
      <c r="C33" s="16" t="n"/>
      <c r="D33" s="16" t="n"/>
      <c r="E33" s="17" t="n"/>
    </row>
    <row r="34">
      <c r="A34" s="16" t="n"/>
      <c r="B34" s="16" t="n"/>
      <c r="C34" s="16" t="n"/>
      <c r="D34" s="16" t="n"/>
      <c r="E34" s="17" t="n"/>
    </row>
    <row r="35">
      <c r="A35" s="16" t="n"/>
      <c r="B35" s="16" t="n"/>
      <c r="C35" s="16" t="n"/>
      <c r="D35" s="16" t="n"/>
      <c r="E35" s="17" t="n"/>
    </row>
    <row r="36">
      <c r="A36" s="16" t="n"/>
      <c r="B36" s="16" t="n"/>
      <c r="C36" s="16" t="n"/>
      <c r="D36" s="16" t="n"/>
      <c r="E36" s="17" t="n"/>
    </row>
    <row r="37">
      <c r="A37" s="16" t="n"/>
      <c r="B37" s="16" t="n"/>
      <c r="C37" s="16" t="n"/>
      <c r="D37" s="16" t="n"/>
      <c r="E37" s="17" t="n"/>
    </row>
    <row r="38">
      <c r="A38" s="16" t="n"/>
      <c r="B38" s="16" t="n"/>
      <c r="C38" s="16" t="n"/>
      <c r="D38" s="16" t="n"/>
      <c r="E38" s="17" t="n"/>
    </row>
    <row r="39">
      <c r="A39" s="16" t="n"/>
      <c r="B39" s="16" t="n"/>
      <c r="C39" s="16" t="n"/>
      <c r="D39" s="16" t="n"/>
      <c r="E39" s="17" t="n"/>
    </row>
    <row r="40">
      <c r="A40" s="16" t="n"/>
      <c r="B40" s="16" t="n"/>
      <c r="C40" s="16" t="n"/>
      <c r="D40" s="16" t="n"/>
      <c r="E40" s="17" t="n"/>
    </row>
    <row r="41">
      <c r="A41" s="16" t="n"/>
      <c r="B41" s="16" t="n"/>
      <c r="C41" s="16" t="n"/>
      <c r="D41" s="16" t="n"/>
      <c r="E41" s="17" t="n"/>
    </row>
    <row r="42">
      <c r="A42" s="16" t="n"/>
      <c r="B42" s="16" t="n"/>
      <c r="C42" s="16" t="n"/>
      <c r="D42" s="16" t="n"/>
      <c r="E42" s="17" t="n"/>
    </row>
    <row r="43">
      <c r="A43" s="16" t="n"/>
      <c r="B43" s="16" t="n"/>
      <c r="C43" s="16" t="n"/>
      <c r="D43" s="16" t="n"/>
      <c r="E43" s="17" t="n"/>
    </row>
    <row r="44">
      <c r="A44" s="16" t="n"/>
      <c r="B44" s="16" t="n"/>
      <c r="C44" s="16" t="n"/>
      <c r="D44" s="16" t="n"/>
      <c r="E44" s="17" t="n"/>
    </row>
    <row r="45">
      <c r="A45" s="16" t="n"/>
      <c r="B45" s="16" t="n"/>
      <c r="C45" s="16" t="n"/>
      <c r="D45" s="16" t="n"/>
      <c r="E45" s="17" t="n"/>
    </row>
    <row r="46">
      <c r="A46" s="16" t="n"/>
      <c r="B46" s="16" t="n"/>
      <c r="C46" s="16" t="n"/>
      <c r="D46" s="16" t="n"/>
      <c r="E46" s="17" t="n"/>
    </row>
    <row r="47">
      <c r="A47" s="16" t="n"/>
      <c r="B47" s="16" t="n"/>
      <c r="C47" s="16" t="n"/>
      <c r="D47" s="16" t="n"/>
      <c r="E47" s="17" t="n"/>
    </row>
    <row r="48">
      <c r="A48" s="16" t="n"/>
      <c r="B48" s="16" t="n"/>
      <c r="C48" s="16" t="n"/>
      <c r="D48" s="16" t="n"/>
      <c r="E48" s="17" t="n"/>
    </row>
    <row r="49">
      <c r="A49" s="16" t="n"/>
      <c r="B49" s="16" t="n"/>
      <c r="C49" s="16" t="n"/>
      <c r="D49" s="16" t="n"/>
      <c r="E49" s="17" t="n"/>
    </row>
    <row r="50">
      <c r="A50" s="16" t="n"/>
      <c r="B50" s="16" t="n"/>
      <c r="C50" s="16" t="n"/>
      <c r="D50" s="16" t="n"/>
      <c r="E50" s="17" t="n"/>
    </row>
    <row r="51">
      <c r="A51" s="16" t="n"/>
      <c r="B51" s="16" t="n"/>
      <c r="C51" s="16" t="n"/>
      <c r="D51" s="16" t="n"/>
      <c r="E51" s="17" t="n"/>
    </row>
    <row r="52">
      <c r="A52" s="16" t="n"/>
      <c r="B52" s="16" t="n"/>
      <c r="C52" s="16" t="n"/>
      <c r="D52" s="16" t="n"/>
      <c r="E52" s="17" t="n"/>
    </row>
    <row r="53">
      <c r="A53" s="16" t="n"/>
      <c r="B53" s="16" t="n"/>
      <c r="C53" s="16" t="n"/>
      <c r="D53" s="16" t="n"/>
      <c r="E53" s="17" t="n"/>
    </row>
    <row r="54">
      <c r="A54" s="16" t="n"/>
      <c r="B54" s="16" t="n"/>
      <c r="C54" s="16" t="n"/>
      <c r="D54" s="16" t="n"/>
      <c r="E54" s="17" t="n"/>
    </row>
    <row r="55">
      <c r="A55" s="16" t="n"/>
      <c r="B55" s="16" t="n"/>
      <c r="C55" s="16" t="n"/>
      <c r="D55" s="16" t="n"/>
      <c r="E55" s="17" t="n"/>
    </row>
    <row r="56">
      <c r="A56" s="16" t="n"/>
      <c r="B56" s="16" t="n"/>
      <c r="C56" s="16" t="n"/>
      <c r="D56" s="16" t="n"/>
      <c r="E56" s="17" t="n"/>
    </row>
    <row r="57">
      <c r="A57" s="16" t="n"/>
      <c r="B57" s="16" t="n"/>
      <c r="C57" s="16" t="n"/>
      <c r="D57" s="16" t="n"/>
      <c r="E57" s="17" t="n"/>
    </row>
    <row r="58">
      <c r="A58" s="16" t="n"/>
      <c r="B58" s="16" t="n"/>
      <c r="C58" s="16" t="n"/>
      <c r="D58" s="16" t="n"/>
      <c r="E58" s="17" t="n"/>
    </row>
    <row r="59">
      <c r="A59" s="16" t="n"/>
      <c r="B59" s="16" t="n"/>
      <c r="C59" s="16" t="n"/>
      <c r="D59" s="16" t="n"/>
      <c r="E59" s="17" t="n"/>
    </row>
    <row r="60">
      <c r="A60" s="16" t="n"/>
      <c r="B60" s="16" t="n"/>
      <c r="C60" s="16" t="n"/>
      <c r="D60" s="16" t="n"/>
      <c r="E60" s="17" t="n"/>
    </row>
    <row r="61">
      <c r="A61" s="16" t="n"/>
      <c r="B61" s="16" t="n"/>
      <c r="C61" s="16" t="n"/>
      <c r="D61" s="16" t="n"/>
      <c r="E61" s="17" t="n"/>
    </row>
    <row r="62">
      <c r="A62" s="16" t="n"/>
      <c r="B62" s="16" t="n"/>
      <c r="C62" s="16" t="n"/>
      <c r="D62" s="16" t="n"/>
      <c r="E62" s="17" t="n"/>
    </row>
    <row r="63">
      <c r="A63" s="16" t="n"/>
      <c r="B63" s="16" t="n"/>
      <c r="C63" s="16" t="n"/>
      <c r="D63" s="16" t="n"/>
      <c r="E63" s="17" t="n"/>
    </row>
    <row r="64">
      <c r="A64" s="16" t="n"/>
      <c r="B64" s="16" t="n"/>
      <c r="C64" s="16" t="n"/>
      <c r="D64" s="16" t="n"/>
      <c r="E64" s="17" t="n"/>
    </row>
    <row r="65">
      <c r="A65" s="16" t="n"/>
      <c r="B65" s="16" t="n"/>
      <c r="C65" s="16" t="n"/>
      <c r="D65" s="16" t="n"/>
      <c r="E65" s="17" t="n"/>
    </row>
    <row r="66">
      <c r="A66" s="16" t="n"/>
      <c r="B66" s="16" t="n"/>
      <c r="C66" s="16" t="n"/>
      <c r="D66" s="16" t="n"/>
      <c r="E66" s="17" t="n"/>
    </row>
    <row r="67">
      <c r="A67" s="16" t="n"/>
      <c r="B67" s="16" t="n"/>
      <c r="C67" s="16" t="n"/>
      <c r="D67" s="16" t="n"/>
      <c r="E67" s="17" t="n"/>
    </row>
    <row r="68">
      <c r="A68" s="16" t="n"/>
      <c r="B68" s="16" t="n"/>
      <c r="C68" s="16" t="n"/>
      <c r="D68" s="16" t="n"/>
      <c r="E68" s="17" t="n"/>
    </row>
    <row r="69">
      <c r="A69" s="16" t="n"/>
      <c r="B69" s="16" t="n"/>
      <c r="C69" s="16" t="n"/>
      <c r="D69" s="16" t="n"/>
      <c r="E69" s="17" t="n"/>
    </row>
    <row r="70">
      <c r="A70" s="16" t="n"/>
      <c r="B70" s="16" t="n"/>
      <c r="C70" s="16" t="n"/>
      <c r="D70" s="16" t="n"/>
      <c r="E70" s="17" t="n"/>
    </row>
    <row r="71">
      <c r="A71" s="16" t="n"/>
      <c r="B71" s="16" t="n"/>
      <c r="C71" s="16" t="n"/>
      <c r="D71" s="16" t="n"/>
      <c r="E71" s="17" t="n"/>
    </row>
    <row r="72">
      <c r="A72" s="16" t="n"/>
      <c r="B72" s="16" t="n"/>
      <c r="C72" s="16" t="n"/>
      <c r="D72" s="16" t="n"/>
      <c r="E72" s="17" t="n"/>
    </row>
    <row r="73">
      <c r="A73" s="16" t="n"/>
      <c r="B73" s="16" t="n"/>
      <c r="C73" s="16" t="n"/>
      <c r="D73" s="16" t="n"/>
      <c r="E73" s="17" t="n"/>
    </row>
    <row r="74">
      <c r="A74" s="16" t="n"/>
      <c r="B74" s="16" t="n"/>
      <c r="C74" s="16" t="n"/>
      <c r="D74" s="16" t="n"/>
      <c r="E74" s="17" t="n"/>
    </row>
    <row r="75">
      <c r="A75" s="16" t="n"/>
      <c r="B75" s="16" t="n"/>
      <c r="C75" s="16" t="n"/>
      <c r="D75" s="16" t="n"/>
      <c r="E75" s="17" t="n"/>
    </row>
    <row r="76">
      <c r="A76" s="16" t="n"/>
      <c r="B76" s="16" t="n"/>
      <c r="C76" s="16" t="n"/>
      <c r="D76" s="16" t="n"/>
      <c r="E76" s="17" t="n"/>
    </row>
    <row r="77">
      <c r="A77" s="16" t="n"/>
      <c r="B77" s="16" t="n"/>
      <c r="C77" s="16" t="n"/>
      <c r="D77" s="16" t="n"/>
      <c r="E77" s="17" t="n"/>
    </row>
    <row r="78">
      <c r="A78" s="16" t="n"/>
      <c r="B78" s="16" t="n"/>
      <c r="C78" s="16" t="n"/>
      <c r="D78" s="16" t="n"/>
      <c r="E78" s="17" t="n"/>
    </row>
    <row r="79">
      <c r="A79" s="16" t="n"/>
      <c r="B79" s="16" t="n"/>
      <c r="C79" s="16" t="n"/>
      <c r="D79" s="16" t="n"/>
      <c r="E79" s="17" t="n"/>
    </row>
    <row r="80">
      <c r="A80" s="16" t="n"/>
      <c r="B80" s="16" t="n"/>
      <c r="C80" s="16" t="n"/>
      <c r="D80" s="16" t="n"/>
      <c r="E80" s="17" t="n"/>
    </row>
    <row r="81">
      <c r="A81" s="16" t="n"/>
      <c r="B81" s="16" t="n"/>
      <c r="C81" s="16" t="n"/>
      <c r="D81" s="16" t="n"/>
      <c r="E81" s="17" t="n"/>
    </row>
    <row r="82">
      <c r="A82" s="16" t="n"/>
      <c r="B82" s="16" t="n"/>
      <c r="C82" s="16" t="n"/>
      <c r="D82" s="16" t="n"/>
      <c r="E82" s="17" t="n"/>
    </row>
    <row r="83">
      <c r="A83" s="16" t="n"/>
      <c r="B83" s="16" t="n"/>
      <c r="C83" s="16" t="n"/>
      <c r="D83" s="16" t="n"/>
      <c r="E83" s="17" t="n"/>
    </row>
    <row r="84">
      <c r="A84" s="16" t="n"/>
      <c r="B84" s="16" t="n"/>
      <c r="C84" s="16" t="n"/>
      <c r="D84" s="16" t="n"/>
      <c r="E84" s="17" t="n"/>
    </row>
    <row r="85">
      <c r="A85" s="16" t="n"/>
      <c r="B85" s="16" t="n"/>
      <c r="C85" s="16" t="n"/>
      <c r="D85" s="16" t="n"/>
      <c r="E85" s="17" t="n"/>
    </row>
    <row r="86">
      <c r="A86" s="16" t="n"/>
      <c r="B86" s="16" t="n"/>
      <c r="C86" s="16" t="n"/>
      <c r="D86" s="16" t="n"/>
      <c r="E86" s="17" t="n"/>
    </row>
    <row r="87">
      <c r="A87" s="16" t="n"/>
      <c r="B87" s="16" t="n"/>
      <c r="C87" s="16" t="n"/>
      <c r="D87" s="16" t="n"/>
      <c r="E87" s="17" t="n"/>
    </row>
    <row r="88">
      <c r="A88" s="16" t="n"/>
      <c r="B88" s="16" t="n"/>
      <c r="C88" s="16" t="n"/>
      <c r="D88" s="16" t="n"/>
      <c r="E88" s="17" t="n"/>
    </row>
    <row r="89">
      <c r="A89" s="16" t="n"/>
      <c r="B89" s="16" t="n"/>
      <c r="C89" s="16" t="n"/>
      <c r="D89" s="16" t="n"/>
      <c r="E89" s="17" t="n"/>
    </row>
    <row r="90">
      <c r="A90" s="16" t="n"/>
      <c r="B90" s="16" t="n"/>
      <c r="C90" s="16" t="n"/>
      <c r="D90" s="16" t="n"/>
      <c r="E90" s="17" t="n"/>
    </row>
    <row r="91">
      <c r="A91" s="16" t="n"/>
      <c r="B91" s="16" t="n"/>
      <c r="C91" s="16" t="n"/>
      <c r="D91" s="16" t="n"/>
      <c r="E91" s="17" t="n"/>
    </row>
    <row r="92">
      <c r="A92" s="16" t="n"/>
      <c r="B92" s="16" t="n"/>
      <c r="C92" s="16" t="n"/>
      <c r="D92" s="16" t="n"/>
      <c r="E92" s="17" t="n"/>
    </row>
    <row r="93">
      <c r="A93" s="16" t="n"/>
      <c r="B93" s="16" t="n"/>
      <c r="C93" s="16" t="n"/>
      <c r="D93" s="16" t="n"/>
      <c r="E93" s="17" t="n"/>
    </row>
    <row r="94">
      <c r="A94" s="16" t="n"/>
      <c r="B94" s="16" t="n"/>
      <c r="C94" s="16" t="n"/>
      <c r="D94" s="16" t="n"/>
      <c r="E94" s="17" t="n"/>
    </row>
    <row r="95">
      <c r="A95" s="16" t="n"/>
      <c r="B95" s="16" t="n"/>
      <c r="C95" s="16" t="n"/>
      <c r="D95" s="16" t="n"/>
      <c r="E95" s="17" t="n"/>
    </row>
    <row r="96">
      <c r="A96" s="16" t="n"/>
      <c r="B96" s="16" t="n"/>
      <c r="C96" s="16" t="n"/>
      <c r="D96" s="16" t="n"/>
      <c r="E96" s="17" t="n"/>
    </row>
    <row r="97">
      <c r="A97" s="16" t="n"/>
      <c r="B97" s="16" t="n"/>
      <c r="C97" s="16" t="n"/>
      <c r="D97" s="16" t="n"/>
      <c r="E97" s="17" t="n"/>
    </row>
    <row r="98">
      <c r="A98" s="16" t="n"/>
      <c r="B98" s="16" t="n"/>
      <c r="C98" s="16" t="n"/>
      <c r="D98" s="16" t="n"/>
      <c r="E98" s="17" t="n"/>
    </row>
    <row r="99">
      <c r="A99" s="16" t="n"/>
      <c r="B99" s="16" t="n"/>
      <c r="C99" s="16" t="n"/>
      <c r="D99" s="16" t="n"/>
      <c r="E99" s="17" t="n"/>
    </row>
    <row r="100">
      <c r="A100" s="16" t="n"/>
      <c r="B100" s="16" t="n"/>
      <c r="C100" s="16" t="n"/>
      <c r="D100" s="16" t="n"/>
      <c r="E100" s="17" t="n"/>
    </row>
    <row r="101">
      <c r="A101" s="16" t="n"/>
      <c r="B101" s="16" t="n"/>
      <c r="C101" s="16" t="n"/>
      <c r="D101" s="16" t="n"/>
      <c r="E101" s="17" t="n"/>
    </row>
    <row r="102">
      <c r="A102" s="16" t="n"/>
      <c r="B102" s="16" t="n"/>
      <c r="C102" s="16" t="n"/>
      <c r="D102" s="16" t="n"/>
      <c r="E102" s="17" t="n"/>
    </row>
    <row r="103">
      <c r="A103" s="16" t="n"/>
      <c r="B103" s="16" t="n"/>
      <c r="C103" s="16" t="n"/>
      <c r="D103" s="16" t="n"/>
      <c r="E103" s="17" t="n"/>
    </row>
    <row r="104">
      <c r="A104" s="16" t="n"/>
      <c r="B104" s="16" t="n"/>
      <c r="C104" s="16" t="n"/>
      <c r="D104" s="16" t="n"/>
      <c r="E104" s="17" t="n"/>
    </row>
    <row r="105"/>
    <row r="106"/>
    <row r="107" ht="38" customHeight="1">
      <c r="A107" s="18" t="inlineStr">
        <is>
          <t>Règle interne</t>
        </is>
      </c>
      <c r="B107" s="19" t="inlineStr">
        <is>
          <t>Maximum 8 jours de télétravail validés par mois, sous réserve de l'accord du responsable et des nécessités de service.</t>
        </is>
      </c>
    </row>
  </sheetData>
  <mergeCells count="1">
    <mergeCell ref="A1:J1"/>
  </mergeCells>
  <dataValidations count="2">
    <dataValidation sqref="D5:D104" showErrorMessage="1" showInputMessage="1" allowBlank="1" type="list">
      <formula1>$J$5:$J$9</formula1>
    </dataValidation>
    <dataValidation sqref="E5:E104" showErrorMessage="1" showInputMessage="1" allowBlank="1" type="whole" operator="between">
      <formula1>0</formula1>
      <formula2>8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78" customWidth="1" min="3" max="3"/>
    <col width="3" customWidth="1" min="4" max="4"/>
  </cols>
  <sheetData>
    <row r="1" ht="32" customHeight="1">
      <c r="A1" s="9" t="inlineStr">
        <is>
          <t>Mode d'emploi du planning télétravail</t>
        </is>
      </c>
    </row>
    <row r="2"/>
    <row r="3">
      <c r="A3" s="1" t="inlineStr">
        <is>
          <t>Section</t>
        </is>
      </c>
      <c r="B3" s="1" t="inlineStr">
        <is>
          <t>Action à réaliser</t>
        </is>
      </c>
      <c r="C3" s="1" t="inlineStr">
        <is>
          <t>Détail</t>
        </is>
      </c>
    </row>
    <row r="4" ht="42" customHeight="1">
      <c r="A4" s="20" t="inlineStr">
        <is>
          <t>Planning</t>
        </is>
      </c>
      <c r="B4" s="20" t="inlineStr">
        <is>
          <t>Saisir les journées</t>
        </is>
      </c>
      <c r="C4" s="20" t="inlineStr">
        <is>
          <t>Compléter les cellules jaunes : date, salarié, équipe, ville, type de journée, lieu, statut, responsable et commentaire.</t>
        </is>
      </c>
    </row>
    <row r="5" ht="42" customHeight="1">
      <c r="A5" s="21" t="inlineStr">
        <is>
          <t>Planning</t>
        </is>
      </c>
      <c r="B5" s="21" t="inlineStr">
        <is>
          <t>Utiliser les listes</t>
        </is>
      </c>
      <c r="C5" s="21" t="inlineStr">
        <is>
          <t>Les listes déroulantes sécurisent les équipes, types de journée, lieux de télétravail et statuts.</t>
        </is>
      </c>
    </row>
    <row r="6" ht="42" customHeight="1">
      <c r="A6" s="20" t="inlineStr">
        <is>
          <t>Planning</t>
        </is>
      </c>
      <c r="B6" s="20" t="inlineStr">
        <is>
          <t>Lire les calculs</t>
        </is>
      </c>
      <c r="C6" s="20" t="inlineStr">
        <is>
          <t>Les colonnes Jour, jours télétravaillés, quota, conformité, présence obligatoire et taux sont calculées automatiquement.</t>
        </is>
      </c>
    </row>
    <row r="7" ht="42" customHeight="1">
      <c r="A7" s="21" t="inlineStr">
        <is>
          <t>Planning</t>
        </is>
      </c>
      <c r="B7" s="21" t="inlineStr">
        <is>
          <t>Contrôler la conformité</t>
        </is>
      </c>
      <c r="C7" s="21" t="inlineStr">
        <is>
          <t>Le vert indique une situation conforme. Le rouge signale un dépassement de quota ou une demande refusée.</t>
        </is>
      </c>
    </row>
    <row r="8" ht="42" customHeight="1">
      <c r="A8" s="20" t="inlineStr">
        <is>
          <t>Paramètres</t>
        </is>
      </c>
      <c r="B8" s="20" t="inlineStr">
        <is>
          <t>Mettre à jour les salariés</t>
        </is>
      </c>
      <c r="C8" s="20" t="inlineStr">
        <is>
          <t>Ajouter ou modifier les salariés dans le référentiel, puis renseigner leur ville, responsable, équipe et quota mensuel.</t>
        </is>
      </c>
    </row>
    <row r="9" ht="42" customHeight="1">
      <c r="A9" s="21" t="inlineStr">
        <is>
          <t>Paramètres</t>
        </is>
      </c>
      <c r="B9" s="21" t="inlineStr">
        <is>
          <t>Gérer le quota</t>
        </is>
      </c>
      <c r="C9" s="21" t="inlineStr">
        <is>
          <t>Le quota mensuel individuel est limité à 8 jours de télétravail validés selon la règle interne affichée.</t>
        </is>
      </c>
    </row>
    <row r="10" ht="42" customHeight="1">
      <c r="A10" s="20" t="inlineStr">
        <is>
          <t>Synthèse</t>
        </is>
      </c>
      <c r="B10" s="20" t="inlineStr">
        <is>
          <t>Suivre les indicateurs</t>
        </is>
      </c>
      <c r="C10" s="20" t="inlineStr">
        <is>
          <t>Le tableau de bord calcule les volumes planifiés, les demandes en attente, les refus et le taux global de télétravail.</t>
        </is>
      </c>
    </row>
    <row r="11" ht="42" customHeight="1">
      <c r="A11" s="21" t="inlineStr">
        <is>
          <t>Synthèse</t>
        </is>
      </c>
      <c r="B11" s="21" t="inlineStr">
        <is>
          <t>Analyser les graphiques</t>
        </is>
      </c>
      <c r="C11" s="21" t="inlineStr">
        <is>
          <t>Les graphiques utilisent la plage opérationnelle complète et reflètent les données saisies dans Planning.</t>
        </is>
      </c>
    </row>
    <row r="12" ht="42" customHeight="1">
      <c r="A12" s="20" t="inlineStr">
        <is>
          <t>Bonnes pratiques</t>
        </is>
      </c>
      <c r="B12" s="20" t="inlineStr">
        <is>
          <t>Valider les demandes</t>
        </is>
      </c>
      <c r="C12" s="20" t="inlineStr">
        <is>
          <t>Mettre à jour le statut après accord du responsable et vérifier les nécessités de service avant validation.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2026-08-27T23:20:02Z</dcterms:created>
  <dcterms:modified xmlns:dcterms="http://purl.org/dc/terms/" xmlns:xsi="http://www.w3.org/2001/XMLSchema-instance" xsi:type="dcterms:W3CDTF">2026-08-27T23:20:02Z</dcterms:modified>
</cp:coreProperties>
</file>