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_de_table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'Plan_de_table'!$A$3:$O$13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E7A54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0E7A54"/>
      <sz val="11"/>
    </font>
  </fonts>
  <fills count="7">
    <fill>
      <patternFill/>
    </fill>
    <fill>
      <patternFill patternType="gray125"/>
    </fill>
    <fill>
      <patternFill patternType="solid">
        <fgColor rgb="000E7A54"/>
      </patternFill>
    </fill>
    <fill>
      <patternFill patternType="solid">
        <fgColor rgb="00FFFBEB"/>
      </patternFill>
    </fill>
    <fill>
      <patternFill patternType="solid">
        <fgColor rgb="00EAF7F1"/>
      </patternFill>
    </fill>
    <fill>
      <patternFill patternType="solid">
        <fgColor rgb="00FFFFFF"/>
      </patternFill>
    </fill>
    <fill>
      <patternFill patternType="solid">
        <fgColor rgb="0012946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6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164" fontId="4" fillId="4" borderId="1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 wrapText="1"/>
    </xf>
    <xf numFmtId="0" fontId="3" fillId="5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b val="1"/>
        <color rgb="00DC2626"/>
      </font>
    </dxf>
    <dxf>
      <font>
        <b val="1"/>
        <color rgb="0016A34A"/>
      </font>
    </dxf>
    <dxf>
      <font>
        <name val="Calibri"/>
        <b val="1"/>
        <color rgb="00DC2626"/>
        <sz val="10"/>
      </font>
    </dxf>
    <dxf>
      <font>
        <name val="Calibri"/>
        <b val="1"/>
        <color rgb="0016A34A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Invités affectés par table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'Synthèse'!F4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'Synthèse'!$D$5:$D$8</f>
            </numRef>
          </cat>
          <val>
            <numRef>
              <f>'Synthèse'!$F$5:$F$8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Table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Nombre d'invités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statuts RSVP</a:t>
            </a:r>
          </a:p>
        </rich>
      </tx>
    </title>
    <plotArea>
      <pieChart>
        <varyColors val="1"/>
        <ser>
          <idx val="0"/>
          <order val="0"/>
          <tx>
            <strRef>
              <f>'Synthèse'!E13</f>
            </strRef>
          </tx>
          <spPr>
            <a:solidFill xmlns:a="http://schemas.openxmlformats.org/drawingml/2006/main">
              <a:srgbClr val="12946A"/>
            </a:solidFill>
            <a:ln xmlns:a="http://schemas.openxmlformats.org/drawingml/2006/main">
              <a:prstDash val="solid"/>
            </a:ln>
          </spPr>
          <cat>
            <numRef>
              <f>'Synthèse'!$D$14:$D$16</f>
            </numRef>
          </cat>
          <val>
            <numRef>
              <f>'Synthèse'!$E$14:$E$16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Invités par catégorie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'Synthèse'!B13</f>
            </strRef>
          </tx>
          <spPr>
            <a:solidFill xmlns:a="http://schemas.openxmlformats.org/drawingml/2006/main">
              <a:srgbClr val="F97316"/>
            </a:solidFill>
            <a:ln xmlns:a="http://schemas.openxmlformats.org/drawingml/2006/main">
              <a:prstDash val="solid"/>
            </a:ln>
          </spPr>
          <cat>
            <numRef>
              <f>'Synthèse'!$A$14:$A$18</f>
            </numRef>
          </cat>
          <val>
            <numRef>
              <f>'Synthèse'!$B$14:$B$18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Nombre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Catégorie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17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17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33</row>
      <rowOff>0</rowOff>
    </from>
    <ext cx="50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15" customWidth="1" min="4" max="4"/>
    <col width="12" customWidth="1" min="5" max="5"/>
    <col width="13" customWidth="1" min="6" max="6"/>
    <col width="10" customWidth="1" min="7" max="7"/>
    <col width="13" customWidth="1" min="8" max="8"/>
    <col width="13" customWidth="1" min="9" max="9"/>
    <col width="13" customWidth="1" min="10" max="10"/>
    <col width="20" customWidth="1" min="11" max="11"/>
    <col width="14" customWidth="1" min="12" max="12"/>
    <col width="15" customWidth="1" min="13" max="13"/>
    <col width="22" customWidth="1" min="14" max="14"/>
    <col width="15" customWidth="1" min="15" max="15"/>
    <col width="10" customWidth="1" min="16" max="16"/>
    <col width="10" customWidth="1" min="17" max="17"/>
  </cols>
  <sheetData>
    <row r="1" ht="26" customHeight="1">
      <c r="A1" s="1" t="inlineStr">
        <is>
          <t>PLAN DE TABLE — MARIAGE 2026</t>
        </is>
      </c>
    </row>
    <row r="2">
      <c r="P2" s="2" t="inlineStr">
        <is>
          <t>TABLE DE RÉFÉRENCE — CAPACITÉS</t>
        </is>
      </c>
    </row>
    <row r="3">
      <c r="A3" s="3" t="inlineStr">
        <is>
          <t>N° Invitation</t>
        </is>
      </c>
      <c r="B3" s="3" t="inlineStr">
        <is>
          <t>Prénom</t>
        </is>
      </c>
      <c r="C3" s="3" t="inlineStr">
        <is>
          <t>Nom</t>
        </is>
      </c>
      <c r="D3" s="3" t="inlineStr">
        <is>
          <t>Téléphone</t>
        </is>
      </c>
      <c r="E3" s="3" t="inlineStr">
        <is>
          <t>Ville</t>
        </is>
      </c>
      <c r="F3" s="3" t="inlineStr">
        <is>
          <t>Catégorie</t>
        </is>
      </c>
      <c r="G3" s="3" t="inlineStr">
        <is>
          <t>Table</t>
        </is>
      </c>
      <c r="H3" s="3" t="inlineStr">
        <is>
          <t>Capacité table</t>
        </is>
      </c>
      <c r="I3" s="3" t="inlineStr">
        <is>
          <t>Statut RSVP</t>
        </is>
      </c>
      <c r="J3" s="3" t="inlineStr">
        <is>
          <t>Repas</t>
        </is>
      </c>
      <c r="K3" s="3" t="inlineStr">
        <is>
          <t>Allergies / besoins</t>
        </is>
      </c>
      <c r="L3" s="3" t="inlineStr">
        <is>
          <t>Présence enfant</t>
        </is>
      </c>
      <c r="M3" s="3" t="inlineStr">
        <is>
          <t>Date de réponse</t>
        </is>
      </c>
      <c r="N3" s="3" t="inlineStr">
        <is>
          <t>Commentaires</t>
        </is>
      </c>
      <c r="O3" s="3" t="inlineStr">
        <is>
          <t>Alerte table</t>
        </is>
      </c>
      <c r="P3" s="3" t="inlineStr">
        <is>
          <t>Table</t>
        </is>
      </c>
      <c r="Q3" s="3" t="inlineStr">
        <is>
          <t>Capacité</t>
        </is>
      </c>
    </row>
    <row r="4">
      <c r="A4" s="4" t="inlineStr">
        <is>
          <t>INV-001</t>
        </is>
      </c>
      <c r="B4" s="4" t="inlineStr">
        <is>
          <t>Camille</t>
        </is>
      </c>
      <c r="C4" s="4" t="inlineStr">
        <is>
          <t>Bernard</t>
        </is>
      </c>
      <c r="D4" s="4" t="inlineStr">
        <is>
          <t>06 12 34 56 78</t>
        </is>
      </c>
      <c r="E4" s="4" t="inlineStr">
        <is>
          <t>Paris</t>
        </is>
      </c>
      <c r="F4" s="4" t="inlineStr">
        <is>
          <t>Famille</t>
        </is>
      </c>
      <c r="G4" s="4" t="inlineStr">
        <is>
          <t>Table 1</t>
        </is>
      </c>
      <c r="H4" s="5">
        <f>IFERROR(VLOOKUP(G4,$P$4:$Q$7,2,0),"Non attribué")</f>
        <v/>
      </c>
      <c r="I4" s="4" t="inlineStr">
        <is>
          <t>Confirmé</t>
        </is>
      </c>
      <c r="J4" s="4" t="inlineStr">
        <is>
          <t>Classique</t>
        </is>
      </c>
      <c r="K4" s="6" t="inlineStr"/>
      <c r="L4" s="4" t="inlineStr">
        <is>
          <t>Non</t>
        </is>
      </c>
      <c r="M4" s="4" t="inlineStr">
        <is>
          <t>12/01/2026</t>
        </is>
      </c>
      <c r="N4" s="6" t="inlineStr">
        <is>
          <t>Cousine de la mariée</t>
        </is>
      </c>
      <c r="O4" s="5">
        <f>IF(COUNTIF($G$4:$G$13,G4)&gt;H4,"À rééquilibrer","OK")</f>
        <v/>
      </c>
      <c r="P4" s="5" t="inlineStr">
        <is>
          <t>Table 1</t>
        </is>
      </c>
      <c r="Q4" s="5" t="n">
        <v>8</v>
      </c>
    </row>
    <row r="5">
      <c r="A5" s="4" t="inlineStr">
        <is>
          <t>INV-002</t>
        </is>
      </c>
      <c r="B5" s="4" t="inlineStr">
        <is>
          <t>Julien</t>
        </is>
      </c>
      <c r="C5" s="4" t="inlineStr">
        <is>
          <t>Martin</t>
        </is>
      </c>
      <c r="D5" s="4" t="inlineStr">
        <is>
          <t>06 23 45 67 89</t>
        </is>
      </c>
      <c r="E5" s="4" t="inlineStr">
        <is>
          <t>Lyon</t>
        </is>
      </c>
      <c r="F5" s="4" t="inlineStr">
        <is>
          <t>Amis</t>
        </is>
      </c>
      <c r="G5" s="4" t="inlineStr">
        <is>
          <t>Table 2</t>
        </is>
      </c>
      <c r="H5" s="7">
        <f>IFERROR(VLOOKUP(G5,$P$4:$Q$7,2,0),"Non attribué")</f>
        <v/>
      </c>
      <c r="I5" s="4" t="inlineStr">
        <is>
          <t>Confirmé</t>
        </is>
      </c>
      <c r="J5" s="4" t="inlineStr">
        <is>
          <t>Végétarien</t>
        </is>
      </c>
      <c r="K5" s="6" t="inlineStr"/>
      <c r="L5" s="4" t="inlineStr">
        <is>
          <t>Non</t>
        </is>
      </c>
      <c r="M5" s="4" t="inlineStr">
        <is>
          <t>15/01/2026</t>
        </is>
      </c>
      <c r="N5" s="6" t="inlineStr">
        <is>
          <t>Ami d'université</t>
        </is>
      </c>
      <c r="O5" s="7">
        <f>IF(COUNTIF($G$4:$G$13,G5)&gt;H5,"À rééquilibrer","OK")</f>
        <v/>
      </c>
      <c r="P5" s="7" t="inlineStr">
        <is>
          <t>Table 2</t>
        </is>
      </c>
      <c r="Q5" s="7" t="n">
        <v>6</v>
      </c>
    </row>
    <row r="6">
      <c r="A6" s="4" t="inlineStr">
        <is>
          <t>INV-003</t>
        </is>
      </c>
      <c r="B6" s="4" t="inlineStr">
        <is>
          <t>Chloé</t>
        </is>
      </c>
      <c r="C6" s="4" t="inlineStr">
        <is>
          <t>Petit</t>
        </is>
      </c>
      <c r="D6" s="4" t="inlineStr">
        <is>
          <t>06 34 56 78 90</t>
        </is>
      </c>
      <c r="E6" s="4" t="inlineStr">
        <is>
          <t>Marseille</t>
        </is>
      </c>
      <c r="F6" s="4" t="inlineStr">
        <is>
          <t>Famille</t>
        </is>
      </c>
      <c r="G6" s="4" t="inlineStr">
        <is>
          <t>Table 1</t>
        </is>
      </c>
      <c r="H6" s="5">
        <f>IFERROR(VLOOKUP(G6,$P$4:$Q$7,2,0),"Non attribué")</f>
        <v/>
      </c>
      <c r="I6" s="4" t="inlineStr">
        <is>
          <t>En attente</t>
        </is>
      </c>
      <c r="J6" s="4" t="inlineStr">
        <is>
          <t>Classique</t>
        </is>
      </c>
      <c r="K6" s="6" t="inlineStr">
        <is>
          <t>Intolérance lactose</t>
        </is>
      </c>
      <c r="L6" s="4" t="inlineStr">
        <is>
          <t>Non</t>
        </is>
      </c>
      <c r="M6" s="4" t="inlineStr"/>
      <c r="N6" s="6" t="inlineStr">
        <is>
          <t>Réponse en attente</t>
        </is>
      </c>
      <c r="O6" s="5">
        <f>IF(COUNTIF($G$4:$G$13,G6)&gt;H6,"À rééquilibrer","OK")</f>
        <v/>
      </c>
      <c r="P6" s="5" t="inlineStr">
        <is>
          <t>Table 3</t>
        </is>
      </c>
      <c r="Q6" s="5" t="n">
        <v>6</v>
      </c>
    </row>
    <row r="7">
      <c r="A7" s="4" t="inlineStr">
        <is>
          <t>INV-004</t>
        </is>
      </c>
      <c r="B7" s="4" t="inlineStr">
        <is>
          <t>Thomas</t>
        </is>
      </c>
      <c r="C7" s="4" t="inlineStr">
        <is>
          <t>Leroy</t>
        </is>
      </c>
      <c r="D7" s="4" t="inlineStr">
        <is>
          <t>06 45 67 89 01</t>
        </is>
      </c>
      <c r="E7" s="4" t="inlineStr">
        <is>
          <t>Toulouse</t>
        </is>
      </c>
      <c r="F7" s="4" t="inlineStr">
        <is>
          <t>Collègues</t>
        </is>
      </c>
      <c r="G7" s="4" t="inlineStr">
        <is>
          <t>Table 3</t>
        </is>
      </c>
      <c r="H7" s="7">
        <f>IFERROR(VLOOKUP(G7,$P$4:$Q$7,2,0),"Non attribué")</f>
        <v/>
      </c>
      <c r="I7" s="4" t="inlineStr">
        <is>
          <t>Confirmé</t>
        </is>
      </c>
      <c r="J7" s="4" t="inlineStr">
        <is>
          <t>Sans gluten</t>
        </is>
      </c>
      <c r="K7" s="6" t="inlineStr">
        <is>
          <t>Cœliaque</t>
        </is>
      </c>
      <c r="L7" s="4" t="inlineStr">
        <is>
          <t>Non</t>
        </is>
      </c>
      <c r="M7" s="4" t="inlineStr">
        <is>
          <t>20/01/2026</t>
        </is>
      </c>
      <c r="N7" s="6" t="inlineStr">
        <is>
          <t>Collègue du marié</t>
        </is>
      </c>
      <c r="O7" s="7">
        <f>IF(COUNTIF($G$4:$G$13,G7)&gt;H7,"À rééquilibrer","OK")</f>
        <v/>
      </c>
      <c r="P7" s="7" t="inlineStr">
        <is>
          <t>Table 4</t>
        </is>
      </c>
      <c r="Q7" s="7" t="n">
        <v>4</v>
      </c>
    </row>
    <row r="8">
      <c r="A8" s="4" t="inlineStr">
        <is>
          <t>INV-005</t>
        </is>
      </c>
      <c r="B8" s="4" t="inlineStr">
        <is>
          <t>Léa</t>
        </is>
      </c>
      <c r="C8" s="4" t="inlineStr">
        <is>
          <t>Robert</t>
        </is>
      </c>
      <c r="D8" s="4" t="inlineStr">
        <is>
          <t>06 56 78 90 12</t>
        </is>
      </c>
      <c r="E8" s="4" t="inlineStr">
        <is>
          <t>Bordeaux</t>
        </is>
      </c>
      <c r="F8" s="4" t="inlineStr">
        <is>
          <t>Amis</t>
        </is>
      </c>
      <c r="G8" s="4" t="inlineStr">
        <is>
          <t>Table 2</t>
        </is>
      </c>
      <c r="H8" s="5">
        <f>IFERROR(VLOOKUP(G8,$P$4:$Q$7,2,0),"Non attribué")</f>
        <v/>
      </c>
      <c r="I8" s="4" t="inlineStr">
        <is>
          <t>Refusé</t>
        </is>
      </c>
      <c r="J8" s="4" t="inlineStr">
        <is>
          <t>Classique</t>
        </is>
      </c>
      <c r="K8" s="6" t="inlineStr"/>
      <c r="L8" s="4" t="inlineStr">
        <is>
          <t>Non</t>
        </is>
      </c>
      <c r="M8" s="4" t="inlineStr">
        <is>
          <t>22/01/2026</t>
        </is>
      </c>
      <c r="N8" s="6" t="inlineStr">
        <is>
          <t>Empêchement professionnel</t>
        </is>
      </c>
      <c r="O8" s="5">
        <f>IF(COUNTIF($G$4:$G$13,G8)&gt;H8,"À rééquilibrer","OK")</f>
        <v/>
      </c>
    </row>
    <row r="9">
      <c r="A9" s="4" t="inlineStr">
        <is>
          <t>INV-006</t>
        </is>
      </c>
      <c r="B9" s="4" t="inlineStr">
        <is>
          <t>Nicolas</t>
        </is>
      </c>
      <c r="C9" s="4" t="inlineStr">
        <is>
          <t>Dubois</t>
        </is>
      </c>
      <c r="D9" s="4" t="inlineStr">
        <is>
          <t>06 67 89 01 23</t>
        </is>
      </c>
      <c r="E9" s="4" t="inlineStr">
        <is>
          <t>Lille</t>
        </is>
      </c>
      <c r="F9" s="4" t="inlineStr">
        <is>
          <t>Famille</t>
        </is>
      </c>
      <c r="G9" s="4" t="inlineStr">
        <is>
          <t>Table 1</t>
        </is>
      </c>
      <c r="H9" s="7">
        <f>IFERROR(VLOOKUP(G9,$P$4:$Q$7,2,0),"Non attribué")</f>
        <v/>
      </c>
      <c r="I9" s="4" t="inlineStr">
        <is>
          <t>Confirmé</t>
        </is>
      </c>
      <c r="J9" s="4" t="inlineStr">
        <is>
          <t>Halal</t>
        </is>
      </c>
      <c r="K9" s="6" t="inlineStr"/>
      <c r="L9" s="4" t="inlineStr">
        <is>
          <t>Non</t>
        </is>
      </c>
      <c r="M9" s="4" t="inlineStr">
        <is>
          <t>25/01/2026</t>
        </is>
      </c>
      <c r="N9" s="6" t="inlineStr">
        <is>
          <t>Oncle de la mariée</t>
        </is>
      </c>
      <c r="O9" s="7">
        <f>IF(COUNTIF($G$4:$G$13,G9)&gt;H9,"À rééquilibrer","OK")</f>
        <v/>
      </c>
    </row>
    <row r="10">
      <c r="A10" s="4" t="inlineStr">
        <is>
          <t>INV-007</t>
        </is>
      </c>
      <c r="B10" s="4" t="inlineStr">
        <is>
          <t>Manon</t>
        </is>
      </c>
      <c r="C10" s="4" t="inlineStr">
        <is>
          <t>Moreau</t>
        </is>
      </c>
      <c r="D10" s="4" t="inlineStr">
        <is>
          <t>06 78 90 12 34</t>
        </is>
      </c>
      <c r="E10" s="4" t="inlineStr">
        <is>
          <t>Nantes</t>
        </is>
      </c>
      <c r="F10" s="4" t="inlineStr">
        <is>
          <t>Prestataires</t>
        </is>
      </c>
      <c r="G10" s="4" t="inlineStr">
        <is>
          <t>Table 4</t>
        </is>
      </c>
      <c r="H10" s="5">
        <f>IFERROR(VLOOKUP(G10,$P$4:$Q$7,2,0),"Non attribué")</f>
        <v/>
      </c>
      <c r="I10" s="4" t="inlineStr">
        <is>
          <t>Confirmé</t>
        </is>
      </c>
      <c r="J10" s="4" t="inlineStr">
        <is>
          <t>Classique</t>
        </is>
      </c>
      <c r="K10" s="6" t="inlineStr"/>
      <c r="L10" s="4" t="inlineStr">
        <is>
          <t>Non</t>
        </is>
      </c>
      <c r="M10" s="4" t="inlineStr">
        <is>
          <t>28/01/2026</t>
        </is>
      </c>
      <c r="N10" s="6" t="inlineStr">
        <is>
          <t>Photographe</t>
        </is>
      </c>
      <c r="O10" s="5">
        <f>IF(COUNTIF($G$4:$G$13,G10)&gt;H10,"À rééquilibrer","OK")</f>
        <v/>
      </c>
    </row>
    <row r="11">
      <c r="A11" s="4" t="inlineStr">
        <is>
          <t>INV-008</t>
        </is>
      </c>
      <c r="B11" s="4" t="inlineStr">
        <is>
          <t>Hugo</t>
        </is>
      </c>
      <c r="C11" s="4" t="inlineStr">
        <is>
          <t>Laurent</t>
        </is>
      </c>
      <c r="D11" s="4" t="inlineStr">
        <is>
          <t>06 89 01 23 45</t>
        </is>
      </c>
      <c r="E11" s="4" t="inlineStr">
        <is>
          <t>Strasbourg</t>
        </is>
      </c>
      <c r="F11" s="4" t="inlineStr">
        <is>
          <t>Amis</t>
        </is>
      </c>
      <c r="G11" s="4" t="inlineStr">
        <is>
          <t>Table 2</t>
        </is>
      </c>
      <c r="H11" s="7">
        <f>IFERROR(VLOOKUP(G11,$P$4:$Q$7,2,0),"Non attribué")</f>
        <v/>
      </c>
      <c r="I11" s="4" t="inlineStr">
        <is>
          <t>Confirmé</t>
        </is>
      </c>
      <c r="J11" s="4" t="inlineStr">
        <is>
          <t>Végétarien</t>
        </is>
      </c>
      <c r="K11" s="6" t="inlineStr"/>
      <c r="L11" s="4" t="inlineStr">
        <is>
          <t>Non</t>
        </is>
      </c>
      <c r="M11" s="4" t="inlineStr">
        <is>
          <t>30/01/2026</t>
        </is>
      </c>
      <c r="N11" s="6" t="inlineStr">
        <is>
          <t>Ami du marié</t>
        </is>
      </c>
      <c r="O11" s="7">
        <f>IF(COUNTIF($G$4:$G$13,G11)&gt;H11,"À rééquilibrer","OK")</f>
        <v/>
      </c>
    </row>
    <row r="12">
      <c r="A12" s="4" t="inlineStr">
        <is>
          <t>INV-009</t>
        </is>
      </c>
      <c r="B12" s="4" t="inlineStr">
        <is>
          <t>Émilie</t>
        </is>
      </c>
      <c r="C12" s="4" t="inlineStr">
        <is>
          <t>Renaud</t>
        </is>
      </c>
      <c r="D12" s="4" t="inlineStr">
        <is>
          <t>06 90 12 34 56</t>
        </is>
      </c>
      <c r="E12" s="4" t="inlineStr">
        <is>
          <t>Nice</t>
        </is>
      </c>
      <c r="F12" s="4" t="inlineStr">
        <is>
          <t>Famille</t>
        </is>
      </c>
      <c r="G12" s="4" t="inlineStr">
        <is>
          <t>Table 1</t>
        </is>
      </c>
      <c r="H12" s="5">
        <f>IFERROR(VLOOKUP(G12,$P$4:$Q$7,2,0),"Non attribué")</f>
        <v/>
      </c>
      <c r="I12" s="4" t="inlineStr">
        <is>
          <t>Confirmé</t>
        </is>
      </c>
      <c r="J12" s="4" t="inlineStr">
        <is>
          <t>Classique</t>
        </is>
      </c>
      <c r="K12" s="6" t="inlineStr">
        <is>
          <t>Allergie fruits à coque</t>
        </is>
      </c>
      <c r="L12" s="4" t="inlineStr">
        <is>
          <t>Non</t>
        </is>
      </c>
      <c r="M12" s="4" t="inlineStr">
        <is>
          <t>02/02/2026</t>
        </is>
      </c>
      <c r="N12" s="6" t="inlineStr">
        <is>
          <t>Tante du marié</t>
        </is>
      </c>
      <c r="O12" s="5">
        <f>IF(COUNTIF($G$4:$G$13,G12)&gt;H12,"À rééquilibrer","OK")</f>
        <v/>
      </c>
    </row>
    <row r="13">
      <c r="A13" s="4" t="inlineStr">
        <is>
          <t>INV-010</t>
        </is>
      </c>
      <c r="B13" s="4" t="inlineStr">
        <is>
          <t>Lucas</t>
        </is>
      </c>
      <c r="C13" s="4" t="inlineStr">
        <is>
          <t>Fontaine</t>
        </is>
      </c>
      <c r="D13" s="4" t="inlineStr">
        <is>
          <t>06 01 23 45 67</t>
        </is>
      </c>
      <c r="E13" s="4" t="inlineStr">
        <is>
          <t>Rennes</t>
        </is>
      </c>
      <c r="F13" s="4" t="inlineStr">
        <is>
          <t>Enfant</t>
        </is>
      </c>
      <c r="G13" s="4" t="inlineStr">
        <is>
          <t>Table 3</t>
        </is>
      </c>
      <c r="H13" s="7">
        <f>IFERROR(VLOOKUP(G13,$P$4:$Q$7,2,0),"Non attribué")</f>
        <v/>
      </c>
      <c r="I13" s="4" t="inlineStr">
        <is>
          <t>Confirmé</t>
        </is>
      </c>
      <c r="J13" s="4" t="inlineStr">
        <is>
          <t>Classique</t>
        </is>
      </c>
      <c r="K13" s="6" t="inlineStr"/>
      <c r="L13" s="4" t="inlineStr">
        <is>
          <t>Oui</t>
        </is>
      </c>
      <c r="M13" s="4" t="inlineStr">
        <is>
          <t>05/02/2026</t>
        </is>
      </c>
      <c r="N13" s="6" t="inlineStr">
        <is>
          <t>Fils de cousins</t>
        </is>
      </c>
      <c r="O13" s="7">
        <f>IF(COUNTIF($G$4:$G$13,G13)&gt;H13,"À rééquilibrer","OK")</f>
        <v/>
      </c>
    </row>
  </sheetData>
  <autoFilter ref="A3:O13"/>
  <mergeCells count="2">
    <mergeCell ref="A1:N1"/>
    <mergeCell ref="P2:Q2"/>
  </mergeCells>
  <conditionalFormatting sqref="O4:O13">
    <cfRule type="expression" priority="1" dxfId="0" stopIfTrue="1">
      <formula>O4="À rééquilibrer"</formula>
    </cfRule>
  </conditionalFormatting>
  <conditionalFormatting sqref="I4:I13">
    <cfRule type="expression" priority="2" dxfId="0" stopIfTrue="1">
      <formula>I4="Refusé"</formula>
    </cfRule>
    <cfRule type="expression" priority="3" dxfId="1" stopIfTrue="1">
      <formula>I4="Confirmé"</formula>
    </cfRule>
  </conditionalFormatting>
  <dataValidations count="4">
    <dataValidation sqref="F4:F13" showErrorMessage="1" showInputMessage="1" allowBlank="1" type="list">
      <formula1>"Famille,Amis,Collègues,Prestataires,Enfant"</formula1>
    </dataValidation>
    <dataValidation sqref="I4:I13" showErrorMessage="1" showInputMessage="1" allowBlank="1" type="list">
      <formula1>"Confirmé,En attente,Refusé"</formula1>
    </dataValidation>
    <dataValidation sqref="J4:J13" showErrorMessage="1" showInputMessage="1" allowBlank="1" type="list">
      <formula1>"Classique,Végétarien,Sans gluten,Halal"</formula1>
    </dataValidation>
    <dataValidation sqref="L4:L13" showErrorMessage="1" showInputMessage="1" allowBlank="1" type="list">
      <formula1>"Oui,Non"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3" customWidth="1" min="3" max="3"/>
    <col width="12" customWidth="1" min="4" max="4"/>
    <col width="12" customWidth="1" min="5" max="5"/>
    <col width="16" customWidth="1" min="6" max="6"/>
    <col width="12" customWidth="1" min="7" max="7"/>
    <col width="16" customWidth="1" min="8" max="8"/>
    <col width="16" customWidth="1" min="9" max="9"/>
  </cols>
  <sheetData>
    <row r="1" ht="26" customHeight="1">
      <c r="A1" s="8" t="inlineStr">
        <is>
          <t>SYNTHÈSE DU PLAN DE TABLE</t>
        </is>
      </c>
    </row>
    <row r="3">
      <c r="A3" s="2" t="inlineStr">
        <is>
          <t>INDICATEURS CLÉS</t>
        </is>
      </c>
      <c r="D3" s="2" t="inlineStr">
        <is>
          <t>RÉCAPITULATIF PAR TABLE</t>
        </is>
      </c>
    </row>
    <row r="4">
      <c r="A4" s="9" t="inlineStr">
        <is>
          <t>Nombre total d'invités</t>
        </is>
      </c>
      <c r="B4" s="10">
        <f>COUNTA(Plan_de_table!B4:B13)</f>
        <v/>
      </c>
      <c r="D4" s="3" t="inlineStr">
        <is>
          <t>Table</t>
        </is>
      </c>
      <c r="E4" s="3" t="inlineStr">
        <is>
          <t>Capacité</t>
        </is>
      </c>
      <c r="F4" s="3" t="inlineStr">
        <is>
          <t>Invités affectés</t>
        </is>
      </c>
      <c r="G4" s="3" t="inlineStr">
        <is>
          <t>Confirmés</t>
        </is>
      </c>
      <c r="H4" s="3" t="inlineStr">
        <is>
          <t>Places restantes</t>
        </is>
      </c>
      <c r="I4" s="3" t="inlineStr">
        <is>
          <t>Alerte</t>
        </is>
      </c>
    </row>
    <row r="5">
      <c r="A5" s="11" t="inlineStr">
        <is>
          <t>Nombre de confirmés</t>
        </is>
      </c>
      <c r="B5" s="12">
        <f>COUNTIF(Plan_de_table!I4:I13,"Confirmé")</f>
        <v/>
      </c>
      <c r="D5" s="5" t="inlineStr">
        <is>
          <t>Table 1</t>
        </is>
      </c>
      <c r="E5" s="5">
        <f>IFERROR(VLOOKUP(D5,Plan_de_table!$P$4:$Q$7,2,0),"Non attribué")</f>
        <v/>
      </c>
      <c r="F5" s="5">
        <f>COUNTIF(Plan_de_table!$G$4:$G$13,D5)</f>
        <v/>
      </c>
      <c r="G5" s="5">
        <f>COUNTIFS(Plan_de_table!$G$4:$G$13,D5,Plan_de_table!$I$4:$I$13,"Confirmé")</f>
        <v/>
      </c>
      <c r="H5" s="5">
        <f>IFERROR(E5-F5,0)</f>
        <v/>
      </c>
      <c r="I5" s="5">
        <f>IF(F5&gt;E5,"À rééquilibrer","OK")</f>
        <v/>
      </c>
    </row>
    <row r="6">
      <c r="A6" s="9" t="inlineStr">
        <is>
          <t>Nombre en attente</t>
        </is>
      </c>
      <c r="B6" s="10">
        <f>COUNTIF(Plan_de_table!I4:I13,"En attente")</f>
        <v/>
      </c>
      <c r="D6" s="7" t="inlineStr">
        <is>
          <t>Table 2</t>
        </is>
      </c>
      <c r="E6" s="7">
        <f>IFERROR(VLOOKUP(D6,Plan_de_table!$P$4:$Q$7,2,0),"Non attribué")</f>
        <v/>
      </c>
      <c r="F6" s="7">
        <f>COUNTIF(Plan_de_table!$G$4:$G$13,D6)</f>
        <v/>
      </c>
      <c r="G6" s="7">
        <f>COUNTIFS(Plan_de_table!$G$4:$G$13,D6,Plan_de_table!$I$4:$I$13,"Confirmé")</f>
        <v/>
      </c>
      <c r="H6" s="7">
        <f>IFERROR(E6-F6,0)</f>
        <v/>
      </c>
      <c r="I6" s="7">
        <f>IF(F6&gt;E6,"À rééquilibrer","OK")</f>
        <v/>
      </c>
    </row>
    <row r="7">
      <c r="A7" s="11" t="inlineStr">
        <is>
          <t>Nombre de refus</t>
        </is>
      </c>
      <c r="B7" s="12">
        <f>COUNTIF(Plan_de_table!I4:I13,"Refusé")</f>
        <v/>
      </c>
      <c r="D7" s="5" t="inlineStr">
        <is>
          <t>Table 3</t>
        </is>
      </c>
      <c r="E7" s="5">
        <f>IFERROR(VLOOKUP(D7,Plan_de_table!$P$4:$Q$7,2,0),"Non attribué")</f>
        <v/>
      </c>
      <c r="F7" s="5">
        <f>COUNTIF(Plan_de_table!$G$4:$G$13,D7)</f>
        <v/>
      </c>
      <c r="G7" s="5">
        <f>COUNTIFS(Plan_de_table!$G$4:$G$13,D7,Plan_de_table!$I$4:$I$13,"Confirmé")</f>
        <v/>
      </c>
      <c r="H7" s="5">
        <f>IFERROR(E7-F7,0)</f>
        <v/>
      </c>
      <c r="I7" s="5">
        <f>IF(F7&gt;E7,"À rééquilibrer","OK")</f>
        <v/>
      </c>
    </row>
    <row r="8">
      <c r="A8" s="9" t="inlineStr">
        <is>
          <t>Taux de confirmation</t>
        </is>
      </c>
      <c r="B8" s="13">
        <f>IFERROR(B5/B4,0)</f>
        <v/>
      </c>
      <c r="D8" s="7" t="inlineStr">
        <is>
          <t>Table 4</t>
        </is>
      </c>
      <c r="E8" s="7">
        <f>IFERROR(VLOOKUP(D8,Plan_de_table!$P$4:$Q$7,2,0),"Non attribué")</f>
        <v/>
      </c>
      <c r="F8" s="7">
        <f>COUNTIF(Plan_de_table!$G$4:$G$13,D8)</f>
        <v/>
      </c>
      <c r="G8" s="7">
        <f>COUNTIFS(Plan_de_table!$G$4:$G$13,D8,Plan_de_table!$I$4:$I$13,"Confirmé")</f>
        <v/>
      </c>
      <c r="H8" s="7">
        <f>IFERROR(E8-F8,0)</f>
        <v/>
      </c>
      <c r="I8" s="7">
        <f>IF(F8&gt;E8,"À rééquilibrer","OK")</f>
        <v/>
      </c>
    </row>
    <row r="9">
      <c r="A9" s="11" t="inlineStr">
        <is>
          <t>Nombre d'enfants</t>
        </is>
      </c>
      <c r="B9" s="12">
        <f>COUNTIF(Plan_de_table!L4:L13,"Oui")</f>
        <v/>
      </c>
    </row>
    <row r="10">
      <c r="A10" s="9" t="inlineStr">
        <is>
          <t>Nombre allergies / besoins</t>
        </is>
      </c>
      <c r="B10" s="10">
        <f>COUNTIF(Plan_de_table!K4:K13,"?*")</f>
        <v/>
      </c>
    </row>
    <row r="12">
      <c r="A12" s="2" t="inlineStr">
        <is>
          <t>RÉPARTITION PAR CATÉGORIE</t>
        </is>
      </c>
      <c r="D12" s="2" t="inlineStr">
        <is>
          <t>RÉPARTITION STATUT RSVP</t>
        </is>
      </c>
    </row>
    <row r="13">
      <c r="A13" s="3" t="inlineStr">
        <is>
          <t>Catégorie</t>
        </is>
      </c>
      <c r="B13" s="3" t="inlineStr">
        <is>
          <t>Nombre</t>
        </is>
      </c>
      <c r="D13" s="3" t="inlineStr">
        <is>
          <t>Statut</t>
        </is>
      </c>
      <c r="E13" s="3" t="inlineStr">
        <is>
          <t>Nombre</t>
        </is>
      </c>
    </row>
    <row r="14">
      <c r="A14" s="9" t="inlineStr">
        <is>
          <t>Famille</t>
        </is>
      </c>
      <c r="B14" s="5">
        <f>COUNTIF(Plan_de_table!$F$4:$F$13,A14)</f>
        <v/>
      </c>
      <c r="D14" s="9" t="inlineStr">
        <is>
          <t>Confirmé</t>
        </is>
      </c>
      <c r="E14" s="5">
        <f>COUNTIF(Plan_de_table!$I$4:$I$13,D14)</f>
        <v/>
      </c>
    </row>
    <row r="15">
      <c r="A15" s="11" t="inlineStr">
        <is>
          <t>Amis</t>
        </is>
      </c>
      <c r="B15" s="7">
        <f>COUNTIF(Plan_de_table!$F$4:$F$13,A15)</f>
        <v/>
      </c>
      <c r="D15" s="11" t="inlineStr">
        <is>
          <t>En attente</t>
        </is>
      </c>
      <c r="E15" s="7">
        <f>COUNTIF(Plan_de_table!$I$4:$I$13,D15)</f>
        <v/>
      </c>
    </row>
    <row r="16">
      <c r="A16" s="9" t="inlineStr">
        <is>
          <t>Collègues</t>
        </is>
      </c>
      <c r="B16" s="5">
        <f>COUNTIF(Plan_de_table!$F$4:$F$13,A16)</f>
        <v/>
      </c>
      <c r="D16" s="9" t="inlineStr">
        <is>
          <t>Refusé</t>
        </is>
      </c>
      <c r="E16" s="5">
        <f>COUNTIF(Plan_de_table!$I$4:$I$13,D16)</f>
        <v/>
      </c>
    </row>
    <row r="17">
      <c r="A17" s="11" t="inlineStr">
        <is>
          <t>Prestataires</t>
        </is>
      </c>
      <c r="B17" s="7">
        <f>COUNTIF(Plan_de_table!$F$4:$F$13,A17)</f>
        <v/>
      </c>
    </row>
    <row r="18">
      <c r="A18" s="9" t="inlineStr">
        <is>
          <t>Enfant</t>
        </is>
      </c>
      <c r="B18" s="5">
        <f>COUNTIF(Plan_de_table!$F$4:$F$13,A18)</f>
        <v/>
      </c>
    </row>
  </sheetData>
  <mergeCells count="5">
    <mergeCell ref="A1:F1"/>
    <mergeCell ref="A3:B3"/>
    <mergeCell ref="D3:I3"/>
    <mergeCell ref="A12:B12"/>
    <mergeCell ref="D12:E12"/>
  </mergeCells>
  <conditionalFormatting sqref="I5:I8">
    <cfRule type="expression" priority="1" dxfId="2" stopIfTrue="1">
      <formula>I5="À rééquilibrer"</formula>
    </cfRule>
    <cfRule type="expression" priority="2" dxfId="3" stopIfTrue="1">
      <formula>I5="OK"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5"/>
  <sheetViews>
    <sheetView workbookViewId="0">
      <selection activeCell="A1" sqref="A1"/>
    </sheetView>
  </sheetViews>
  <sheetFormatPr baseColWidth="8" defaultRowHeight="15"/>
  <cols>
    <col width="55" customWidth="1" min="1" max="1"/>
    <col width="30" customWidth="1" min="2" max="2"/>
  </cols>
  <sheetData>
    <row r="1" ht="26" customHeight="1">
      <c r="A1" s="8" t="inlineStr">
        <is>
          <t>MODE D'EMPLOI — PLAN DE TABLE</t>
        </is>
      </c>
    </row>
    <row r="3" ht="20" customHeight="1">
      <c r="A3" s="14" t="inlineStr">
        <is>
          <t>1. Saisir un invité</t>
        </is>
      </c>
    </row>
    <row r="4" ht="16" customHeight="1">
      <c r="A4" s="15" t="inlineStr">
        <is>
          <t>Aller dans l'onglet Plan_de_table.</t>
        </is>
      </c>
    </row>
    <row r="5" ht="16" customHeight="1">
      <c r="A5" s="16" t="inlineStr">
        <is>
          <t>Ajouter une nouvelle ligne sous la dernière ligne existante.</t>
        </is>
      </c>
    </row>
    <row r="6" ht="16" customHeight="1">
      <c r="A6" s="15" t="inlineStr">
        <is>
          <t>Renseigner le N° Invitation, Prénom, Nom, Téléphone, Ville.</t>
        </is>
      </c>
    </row>
    <row r="7" ht="16" customHeight="1">
      <c r="A7" s="16" t="inlineStr">
        <is>
          <t>Les cellules à fond jaune pâle (#FFFBEB) sont à compléter manuellement.</t>
        </is>
      </c>
    </row>
    <row r="9" ht="20" customHeight="1">
      <c r="A9" s="14" t="inlineStr">
        <is>
          <t>2. Attribuer une table</t>
        </is>
      </c>
    </row>
    <row r="10" ht="16" customHeight="1">
      <c r="A10" s="15" t="inlineStr">
        <is>
          <t>Saisir le nom de la table dans la colonne 'Table' (ex : Table 1, Table 2...).</t>
        </is>
      </c>
    </row>
    <row r="11" ht="16" customHeight="1">
      <c r="A11" s="16" t="inlineStr">
        <is>
          <t>La capacité s'affiche automatiquement via une formule VLOOKUP.</t>
        </is>
      </c>
    </row>
    <row r="12" ht="16" customHeight="1">
      <c r="A12" s="15" t="inlineStr">
        <is>
          <t>Si la table n'existe pas dans la liste de référence, 'Non attribué' s'affiche.</t>
        </is>
      </c>
    </row>
    <row r="13" ht="16" customHeight="1">
      <c r="A13" s="16" t="inlineStr">
        <is>
          <t>La table de référence des capacités se trouve en colonnes P:Q de la feuille Plan_de_table.</t>
        </is>
      </c>
    </row>
    <row r="15" ht="20" customHeight="1">
      <c r="A15" s="14" t="inlineStr">
        <is>
          <t>3. Signification des statuts RSVP</t>
        </is>
      </c>
    </row>
    <row r="16" ht="16" customHeight="1">
      <c r="A16" s="15" t="inlineStr">
        <is>
          <t>Confirmé : l'invité a confirmé sa présence.</t>
        </is>
      </c>
    </row>
    <row r="17" ht="16" customHeight="1">
      <c r="A17" s="16" t="inlineStr">
        <is>
          <t>En attente : aucune réponse reçue à ce jour.</t>
        </is>
      </c>
    </row>
    <row r="18" ht="16" customHeight="1">
      <c r="A18" s="15" t="inlineStr">
        <is>
          <t>Refusé : l'invité ne pourra pas être présent.</t>
        </is>
      </c>
    </row>
    <row r="20" ht="20" customHeight="1">
      <c r="A20" s="14" t="inlineStr">
        <is>
          <t>4. Gestion des capacités</t>
        </is>
      </c>
    </row>
    <row r="21" ht="16" customHeight="1">
      <c r="A21" s="16" t="inlineStr">
        <is>
          <t>La colonne 'Alerte table' indique 'À rééquilibrer' si le nombre d'invités</t>
        </is>
      </c>
    </row>
    <row r="22" ht="16" customHeight="1">
      <c r="A22" s="15" t="inlineStr">
        <is>
          <t>affectés à une table dépasse sa capacité.</t>
        </is>
      </c>
    </row>
    <row r="23" ht="16" customHeight="1">
      <c r="A23" s="16" t="inlineStr">
        <is>
          <t>Consulter l'onglet Synthèse pour un récapitulatif complet par table.</t>
        </is>
      </c>
    </row>
    <row r="24" ht="16" customHeight="1">
      <c r="A24" s="15" t="inlineStr">
        <is>
          <t>En cas de dépassement, déplacer un invité vers une table disposant de places.</t>
        </is>
      </c>
    </row>
    <row r="26" ht="20" customHeight="1">
      <c r="A26" s="14" t="inlineStr">
        <is>
          <t>5. Listes déroulantes disponibles</t>
        </is>
      </c>
    </row>
    <row r="27" ht="16" customHeight="1">
      <c r="A27" s="16" t="inlineStr">
        <is>
          <t>Catégorie : Famille, Amis, Collègues, Prestataires, Enfant.</t>
        </is>
      </c>
    </row>
    <row r="28" ht="16" customHeight="1">
      <c r="A28" s="15" t="inlineStr">
        <is>
          <t>Statut RSVP : Confirmé, En attente, Refusé.</t>
        </is>
      </c>
    </row>
    <row r="29" ht="16" customHeight="1">
      <c r="A29" s="16" t="inlineStr">
        <is>
          <t>Repas : Classique, Végétarien, Sans gluten, Halal.</t>
        </is>
      </c>
    </row>
    <row r="30" ht="16" customHeight="1">
      <c r="A30" s="15" t="inlineStr">
        <is>
          <t>Présence enfant : Oui, Non.</t>
        </is>
      </c>
    </row>
    <row r="32" ht="20" customHeight="1">
      <c r="A32" s="14" t="inlineStr">
        <is>
          <t>6. Formats attendus</t>
        </is>
      </c>
    </row>
    <row r="33" ht="16" customHeight="1">
      <c r="A33" s="16" t="inlineStr">
        <is>
          <t>Les dates doivent être saisies au format français JJ/MM/AAAA (ex : 15/03/2026).</t>
        </is>
      </c>
    </row>
    <row r="34" ht="16" customHeight="1">
      <c r="A34" s="15" t="inlineStr">
        <is>
          <t>Les numéros de téléphone au format français (ex : 06 12 34 56 78).</t>
        </is>
      </c>
    </row>
    <row r="35" ht="16" customHeight="1">
      <c r="A35" s="16" t="inlineStr">
        <is>
          <t>Ne pas modifier les colonnes calculées (Capacité table, Alerte table).</t>
        </is>
      </c>
    </row>
  </sheetData>
  <mergeCells count="29">
    <mergeCell ref="A1:B1"/>
    <mergeCell ref="A3:B3"/>
    <mergeCell ref="A4:B4"/>
    <mergeCell ref="A5:B5"/>
    <mergeCell ref="A6:B6"/>
    <mergeCell ref="A7:B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  <mergeCell ref="A32:B32"/>
    <mergeCell ref="A33:B33"/>
    <mergeCell ref="A34:B34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2026-07-11T10:26:31Z</dcterms:created>
  <dcterms:modified xmlns:dcterms="http://purl.org/dc/terms/" xmlns:xsi="http://www.w3.org/2001/XMLSchema-instance" xsi:type="dcterms:W3CDTF">2026-07-11T10:26:31Z</dcterms:modified>
</cp:coreProperties>
</file>