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drawings/drawing1.xml" ContentType="application/vnd.openxmlformats-officedocument.drawing+xml"/>
  <Override PartName="/xl/worksheets/sheet3.xml" ContentType="application/vnd.openxmlformats-officedocument.spreadsheetml.worksheet+xml"/>
  <Override PartName="/xl/worksheets/sheet4.xml" ContentType="application/vnd.openxmlformats-officedocument.spreadsheetml.worksheet+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APRIPACT" sheetId="1" state="visible" r:id="rId1"/>
    <sheet xmlns:r="http://schemas.openxmlformats.org/officeDocument/2006/relationships" name="Synthèse" sheetId="2" state="visible" r:id="rId2"/>
    <sheet xmlns:r="http://schemas.openxmlformats.org/officeDocument/2006/relationships" name="Référentiels" sheetId="3" state="visible" r:id="rId3"/>
    <sheet xmlns:r="http://schemas.openxmlformats.org/officeDocument/2006/relationships" name="Mode d'emploi" sheetId="4" state="visible" r:id="rId4"/>
  </sheets>
  <definedNames/>
  <calcPr calcId="124519" fullCalcOnLoad="1"/>
</workbook>
</file>

<file path=xl/styles.xml><?xml version="1.0" encoding="utf-8"?>
<styleSheet xmlns="http://schemas.openxmlformats.org/spreadsheetml/2006/main">
  <numFmts count="4">
    <numFmt numFmtId="164" formatCode="yyyy-mm-dd"/>
    <numFmt numFmtId="165" formatCode="DD/MM/YYYY"/>
    <numFmt numFmtId="166" formatCode="#,##0.00&quot; €&quot;"/>
    <numFmt numFmtId="167" formatCode="0&quot;%&quot;"/>
  </numFmts>
  <fonts count="4">
    <font>
      <name val="Calibri"/>
      <family val="2"/>
      <color theme="1"/>
      <sz val="11"/>
      <scheme val="minor"/>
    </font>
    <font>
      <name val="Calibri"/>
      <b val="1"/>
      <color rgb="00FFFFFF"/>
      <sz val="11"/>
    </font>
    <font>
      <name val="Calibri"/>
      <b val="1"/>
      <color rgb="000E7A54"/>
      <sz val="16"/>
    </font>
    <font>
      <name val="Calibri"/>
      <b val="1"/>
      <color rgb="001F2937"/>
      <sz val="11"/>
    </font>
  </fonts>
  <fills count="8">
    <fill>
      <patternFill/>
    </fill>
    <fill>
      <patternFill patternType="gray125"/>
    </fill>
    <fill>
      <patternFill patternType="solid">
        <fgColor rgb="000E7A54"/>
      </patternFill>
    </fill>
    <fill>
      <patternFill patternType="solid">
        <fgColor rgb="00EAF7F1"/>
      </patternFill>
    </fill>
    <fill>
      <patternFill patternType="solid">
        <fgColor rgb="00FFFBEB"/>
      </patternFill>
    </fill>
    <fill>
      <patternFill patternType="solid">
        <fgColor rgb="00FFFFFF"/>
      </patternFill>
    </fill>
    <fill>
      <patternFill patternType="solid">
        <fgColor rgb="0012946A"/>
      </patternFill>
    </fill>
    <fill>
      <patternFill patternType="solid">
        <fgColor rgb="00F97316"/>
      </patternFill>
    </fill>
  </fills>
  <borders count="2">
    <border>
      <left/>
      <right/>
      <top/>
      <bottom/>
      <diagonal/>
    </border>
    <border>
      <left style="thin">
        <color rgb="00D1D5DB"/>
      </left>
      <right style="thin">
        <color rgb="00D1D5DB"/>
      </right>
      <top style="thin">
        <color rgb="00D1D5DB"/>
      </top>
      <bottom style="thin">
        <color rgb="00D1D5DB"/>
      </bottom>
    </border>
  </borders>
  <cellStyleXfs count="1">
    <xf numFmtId="0" fontId="0" fillId="0" borderId="0"/>
  </cellStyleXfs>
  <cellXfs count="20">
    <xf numFmtId="0" fontId="0" fillId="0" borderId="0" pivotButton="0" quotePrefix="0" xfId="0"/>
    <xf numFmtId="0" fontId="1" fillId="2" borderId="1" applyAlignment="1" pivotButton="0" quotePrefix="0" xfId="0">
      <alignment horizontal="center" vertical="center" wrapText="1"/>
    </xf>
    <xf numFmtId="0" fontId="0" fillId="3" borderId="1" applyAlignment="1" pivotButton="0" quotePrefix="0" xfId="0">
      <alignment horizontal="center" vertical="center" wrapText="1"/>
    </xf>
    <xf numFmtId="165" fontId="0" fillId="3" borderId="1" applyAlignment="1" pivotButton="0" quotePrefix="0" xfId="0">
      <alignment horizontal="center" vertical="center" wrapText="1"/>
    </xf>
    <xf numFmtId="0" fontId="0" fillId="3" borderId="1" applyAlignment="1" pivotButton="0" quotePrefix="0" xfId="0">
      <alignment horizontal="left" vertical="center" wrapText="1"/>
    </xf>
    <xf numFmtId="0" fontId="0" fillId="4" borderId="1" applyAlignment="1" pivotButton="0" quotePrefix="0" xfId="0">
      <alignment horizontal="left" vertical="center" wrapText="1"/>
    </xf>
    <xf numFmtId="166" fontId="0" fillId="3" borderId="1" applyAlignment="1" pivotButton="0" quotePrefix="0" xfId="0">
      <alignment horizontal="center" vertical="center" wrapText="1"/>
    </xf>
    <xf numFmtId="167" fontId="0" fillId="3" borderId="1" applyAlignment="1" pivotButton="0" quotePrefix="0" xfId="0">
      <alignment horizontal="center" vertical="center" wrapText="1"/>
    </xf>
    <xf numFmtId="0" fontId="0" fillId="5" borderId="1" applyAlignment="1" pivotButton="0" quotePrefix="0" xfId="0">
      <alignment horizontal="center" vertical="center" wrapText="1"/>
    </xf>
    <xf numFmtId="165" fontId="0" fillId="5" borderId="1" applyAlignment="1" pivotButton="0" quotePrefix="0" xfId="0">
      <alignment horizontal="center" vertical="center" wrapText="1"/>
    </xf>
    <xf numFmtId="0" fontId="0" fillId="5" borderId="1" applyAlignment="1" pivotButton="0" quotePrefix="0" xfId="0">
      <alignment horizontal="left" vertical="center" wrapText="1"/>
    </xf>
    <xf numFmtId="166" fontId="0" fillId="5" borderId="1" applyAlignment="1" pivotButton="0" quotePrefix="0" xfId="0">
      <alignment horizontal="center" vertical="center" wrapText="1"/>
    </xf>
    <xf numFmtId="167" fontId="0" fillId="5" borderId="1" applyAlignment="1" pivotButton="0" quotePrefix="0" xfId="0">
      <alignment horizontal="center" vertical="center" wrapText="1"/>
    </xf>
    <xf numFmtId="0" fontId="2" fillId="0" borderId="0" applyAlignment="1" pivotButton="0" quotePrefix="0" xfId="0">
      <alignment horizontal="center" vertical="center" wrapText="1"/>
    </xf>
    <xf numFmtId="0" fontId="1" fillId="6" borderId="0" applyAlignment="1" pivotButton="0" quotePrefix="0" xfId="0">
      <alignment horizontal="center" vertical="center" wrapText="1"/>
    </xf>
    <xf numFmtId="0" fontId="3" fillId="7" borderId="1" pivotButton="0" quotePrefix="0" xfId="0"/>
    <xf numFmtId="166" fontId="0" fillId="7" borderId="1" applyAlignment="1" pivotButton="0" quotePrefix="0" xfId="0">
      <alignment horizontal="center" vertical="center" wrapText="1"/>
    </xf>
    <xf numFmtId="9" fontId="0" fillId="7" borderId="1" applyAlignment="1" pivotButton="0" quotePrefix="0" xfId="0">
      <alignment horizontal="center" vertical="center" wrapText="1"/>
    </xf>
    <xf numFmtId="0" fontId="1" fillId="2" borderId="0" pivotButton="0" quotePrefix="0" xfId="0"/>
    <xf numFmtId="0" fontId="0" fillId="3" borderId="0" applyAlignment="1" pivotButton="0" quotePrefix="0" xfId="0">
      <alignment horizontal="left" vertical="center" wrapText="1"/>
    </xf>
  </cellXfs>
  <cellStyles count="1">
    <cellStyle name="Normal" xfId="0" builtinId="0" hidden="0"/>
  </cellStyles>
  <dxfs count="2">
    <dxf>
      <font>
        <b val="1"/>
        <color rgb="00DC2626"/>
      </font>
      <fill>
        <patternFill patternType="solid">
          <fgColor rgb="00FDE8E8"/>
        </patternFill>
      </fill>
    </dxf>
    <dxf>
      <font>
        <b val="1"/>
        <color rgb="0016A34A"/>
      </font>
      <fill>
        <patternFill patternType="solid">
          <fgColor rgb="00EAF7F1"/>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styles" Target="styles.xml" Id="rId5"/><Relationship Type="http://schemas.openxmlformats.org/officeDocument/2006/relationships/theme" Target="theme/theme1.xml" Id="rId6"/></Relationships>
</file>

<file path=xl/charts/chart1.xml><?xml version="1.0" encoding="utf-8"?>
<chartSpace xmlns="http://schemas.openxmlformats.org/drawingml/2006/chart">
  <chart>
    <title>
      <tx>
        <rich>
          <a:bodyPr xmlns:a="http://schemas.openxmlformats.org/drawingml/2006/main"/>
          <a:p xmlns:a="http://schemas.openxmlformats.org/drawingml/2006/main">
            <a:pPr>
              <a:defRPr/>
            </a:pPr>
            <a:r>
              <a:t>Nombre d'actions par statut</a:t>
            </a:r>
          </a:p>
        </rich>
      </tx>
    </title>
    <plotArea>
      <barChart>
        <barDir val="col"/>
        <grouping val="clustered"/>
        <ser>
          <idx val="0"/>
          <order val="0"/>
          <tx>
            <strRef>
              <f>'Synthèse'!E9</f>
            </strRef>
          </tx>
          <spPr>
            <a:solidFill xmlns:a="http://schemas.openxmlformats.org/drawingml/2006/main">
              <a:srgbClr val="0E7A54"/>
            </a:solidFill>
            <a:ln xmlns:a="http://schemas.openxmlformats.org/drawingml/2006/main">
              <a:prstDash val="solid"/>
            </a:ln>
          </spPr>
          <cat>
            <numRef>
              <f>'Synthèse'!$D$10:$D$14</f>
            </numRef>
          </cat>
          <val>
            <numRef>
              <f>'Synthèse'!$E$10:$E$14</f>
            </numRef>
          </val>
        </ser>
        <gapWidth val="150"/>
        <axId val="10"/>
        <axId val="100"/>
      </barChart>
      <catAx>
        <axId val="10"/>
        <scaling>
          <orientation val="minMax"/>
        </scaling>
        <axPos val="l"/>
        <title>
          <tx>
            <rich>
              <a:bodyPr xmlns:a="http://schemas.openxmlformats.org/drawingml/2006/main"/>
              <a:p xmlns:a="http://schemas.openxmlformats.org/drawingml/2006/main">
                <a:pPr>
                  <a:defRPr/>
                </a:pPr>
                <a:r>
                  <a:t>Statut</a:t>
                </a:r>
              </a:p>
            </rich>
          </tx>
        </title>
        <majorTickMark val="none"/>
        <minorTickMark val="none"/>
        <crossAx val="100"/>
        <lblOffset val="100"/>
      </catAx>
      <valAx>
        <axId val="100"/>
        <scaling>
          <orientation val="minMax"/>
        </scaling>
        <axPos val="l"/>
        <majorGridlines/>
        <title>
          <tx>
            <rich>
              <a:bodyPr xmlns:a="http://schemas.openxmlformats.org/drawingml/2006/main"/>
              <a:p xmlns:a="http://schemas.openxmlformats.org/drawingml/2006/main">
                <a:pPr>
                  <a:defRPr/>
                </a:pPr>
                <a:r>
                  <a:t>Nombre</a:t>
                </a:r>
              </a:p>
            </rich>
          </tx>
        </title>
        <majorTickMark val="none"/>
        <minorTickMark val="none"/>
        <crossAx val="10"/>
      </valAx>
    </plotArea>
    <legend>
      <legendPos val="r"/>
    </legend>
    <plotVisOnly val="1"/>
    <dispBlanksAs val="gap"/>
  </chart>
</chartSpace>
</file>

<file path=xl/charts/chart2.xml><?xml version="1.0" encoding="utf-8"?>
<chartSpace xmlns="http://schemas.openxmlformats.org/drawingml/2006/chart">
  <chart>
    <title>
      <tx>
        <rich>
          <a:bodyPr xmlns:a="http://schemas.openxmlformats.org/drawingml/2006/main"/>
          <a:p xmlns:a="http://schemas.openxmlformats.org/drawingml/2006/main">
            <a:pPr>
              <a:defRPr/>
            </a:pPr>
            <a:r>
              <a:t>Répartition par priorité</a:t>
            </a:r>
          </a:p>
        </rich>
      </tx>
    </title>
    <plotArea>
      <pieChart>
        <varyColors val="1"/>
        <ser>
          <idx val="0"/>
          <order val="0"/>
          <tx>
            <strRef>
              <f>'Synthèse'!E3</f>
            </strRef>
          </tx>
          <spPr>
            <a:ln xmlns:a="http://schemas.openxmlformats.org/drawingml/2006/main">
              <a:prstDash val="solid"/>
            </a:ln>
          </spPr>
          <cat>
            <numRef>
              <f>'Synthèse'!$D$4:$D$7</f>
            </numRef>
          </cat>
          <val>
            <numRef>
              <f>'Synthèse'!$E$4:$E$7</f>
            </numRef>
          </val>
        </ser>
        <firstSliceAng val="0"/>
      </pieChart>
    </plotArea>
    <legend>
      <legendPos val="r"/>
    </legend>
    <plotVisOnly val="1"/>
    <dispBlanksAs val="gap"/>
  </chart>
</chartSpace>
</file>

<file path=xl/charts/chart3.xml><?xml version="1.0" encoding="utf-8"?>
<chartSpace xmlns="http://schemas.openxmlformats.org/drawingml/2006/chart">
  <chart>
    <title>
      <tx>
        <rich>
          <a:bodyPr xmlns:a="http://schemas.openxmlformats.org/drawingml/2006/main"/>
          <a:p xmlns:a="http://schemas.openxmlformats.org/drawingml/2006/main">
            <a:pPr>
              <a:defRPr/>
            </a:pPr>
            <a:r>
              <a:t>Coût estimé vs coût réel</a:t>
            </a:r>
          </a:p>
        </rich>
      </tx>
    </title>
    <plotArea>
      <barChart>
        <barDir val="col"/>
        <grouping val="clustered"/>
        <ser>
          <idx val="0"/>
          <order val="0"/>
          <tx>
            <strRef>
              <f>'Synthèse'!B19</f>
            </strRef>
          </tx>
          <spPr>
            <a:solidFill xmlns:a="http://schemas.openxmlformats.org/drawingml/2006/main">
              <a:srgbClr val="12946A"/>
            </a:solidFill>
            <a:ln xmlns:a="http://schemas.openxmlformats.org/drawingml/2006/main">
              <a:prstDash val="solid"/>
            </a:ln>
          </spPr>
          <cat>
            <numRef>
              <f>'Synthèse'!$A$20:$A$28</f>
            </numRef>
          </cat>
          <val>
            <numRef>
              <f>'Synthèse'!$B$20:$B$28</f>
            </numRef>
          </val>
        </ser>
        <ser>
          <idx val="1"/>
          <order val="1"/>
          <tx>
            <strRef>
              <f>'Synthèse'!C19</f>
            </strRef>
          </tx>
          <spPr>
            <a:solidFill xmlns:a="http://schemas.openxmlformats.org/drawingml/2006/main">
              <a:srgbClr val="F97316"/>
            </a:solidFill>
            <a:ln xmlns:a="http://schemas.openxmlformats.org/drawingml/2006/main">
              <a:prstDash val="solid"/>
            </a:ln>
          </spPr>
          <cat>
            <numRef>
              <f>'Synthèse'!$A$20:$A$28</f>
            </numRef>
          </cat>
          <val>
            <numRef>
              <f>'Synthèse'!$C$20:$C$28</f>
            </numRef>
          </val>
        </ser>
        <gapWidth val="150"/>
        <axId val="10"/>
        <axId val="100"/>
      </barChart>
      <catAx>
        <axId val="10"/>
        <scaling>
          <orientation val="minMax"/>
        </scaling>
        <axPos val="l"/>
        <title>
          <tx>
            <rich>
              <a:bodyPr xmlns:a="http://schemas.openxmlformats.org/drawingml/2006/main"/>
              <a:p xmlns:a="http://schemas.openxmlformats.org/drawingml/2006/main">
                <a:pPr>
                  <a:defRPr/>
                </a:pPr>
                <a:r>
                  <a:t>Action</a:t>
                </a:r>
              </a:p>
            </rich>
          </tx>
        </title>
        <majorTickMark val="none"/>
        <minorTickMark val="none"/>
        <crossAx val="100"/>
        <lblOffset val="100"/>
      </catAx>
      <valAx>
        <axId val="100"/>
        <scaling>
          <orientation val="minMax"/>
        </scaling>
        <axPos val="l"/>
        <majorGridlines/>
        <title>
          <tx>
            <rich>
              <a:bodyPr xmlns:a="http://schemas.openxmlformats.org/drawingml/2006/main"/>
              <a:p xmlns:a="http://schemas.openxmlformats.org/drawingml/2006/main">
                <a:pPr>
                  <a:defRPr/>
                </a:pPr>
                <a:r>
                  <a:t>Montant (€)</a:t>
                </a:r>
              </a:p>
            </rich>
          </tx>
        </title>
        <majorTickMark val="none"/>
        <minorTickMark val="none"/>
        <crossAx val="10"/>
      </valAx>
    </plotArea>
    <legend>
      <legendPos val="r"/>
    </legend>
    <plotVisOnly val="1"/>
    <dispBlanksAs val="gap"/>
  </chart>
</chartSpace>
</file>

<file path=xl/drawings/_rels/drawing1.xml.rels><Relationships xmlns="http://schemas.openxmlformats.org/package/2006/relationships"><Relationship Type="http://schemas.openxmlformats.org/officeDocument/2006/relationships/chart" Target="/xl/charts/chart1.xml" Id="rId1"/><Relationship Type="http://schemas.openxmlformats.org/officeDocument/2006/relationships/chart" Target="/xl/charts/chart2.xml" Id="rId2"/><Relationship Type="http://schemas.openxmlformats.org/officeDocument/2006/relationships/chart" Target="/xl/charts/chart3.xml" Id="rId3"/></Relationships>
</file>

<file path=xl/drawings/drawing1.xml><?xml version="1.0" encoding="utf-8"?>
<wsDr xmlns="http://schemas.openxmlformats.org/drawingml/2006/spreadsheetDrawing">
  <oneCellAnchor>
    <from>
      <col>6</col>
      <colOff>0</colOff>
      <row>2</row>
      <rowOff>0</rowOff>
    </from>
    <ext cx="5400000" cy="2700000"/>
    <graphicFrame>
      <nvGraphicFramePr>
        <cNvPr id="1" name="Chart 1"/>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1"/>
        </a:graphicData>
      </a:graphic>
    </graphicFrame>
    <clientData/>
  </oneCellAnchor>
  <oneCellAnchor>
    <from>
      <col>6</col>
      <colOff>0</colOff>
      <row>19</row>
      <rowOff>0</rowOff>
    </from>
    <ext cx="5400000" cy="2700000"/>
    <graphicFrame>
      <nvGraphicFramePr>
        <cNvPr id="2" name="Chart 2"/>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2"/>
        </a:graphicData>
      </a:graphic>
    </graphicFrame>
    <clientData/>
  </oneCellAnchor>
  <oneCellAnchor>
    <from>
      <col>13</col>
      <colOff>0</colOff>
      <row>2</row>
      <rowOff>0</rowOff>
    </from>
    <ext cx="5400000" cy="2700000"/>
    <graphicFrame>
      <nvGraphicFramePr>
        <cNvPr id="3" name="Chart 3"/>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3"/>
        </a:graphicData>
      </a:graphic>
    </graphicFrame>
    <clientData/>
  </oneCellAnchor>
</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Relationships xmlns="http://schemas.openxmlformats.org/package/2006/relationships"><Relationship Type="http://schemas.openxmlformats.org/officeDocument/2006/relationships/drawing" Target="/xl/drawings/drawing1.xml" Id="rId1"/></Relationships>
</file>

<file path=xl/worksheets/sheet1.xml><?xml version="1.0" encoding="utf-8"?>
<worksheet xmlns="http://schemas.openxmlformats.org/spreadsheetml/2006/main">
  <sheetPr>
    <outlinePr summaryBelow="1" summaryRight="1"/>
    <pageSetUpPr/>
  </sheetPr>
  <dimension ref="A1:W10"/>
  <sheetViews>
    <sheetView workbookViewId="0">
      <pane ySplit="1" topLeftCell="A2" activePane="bottomLeft" state="frozen"/>
      <selection pane="bottomLeft" activeCell="A1" sqref="A1"/>
    </sheetView>
  </sheetViews>
  <sheetFormatPr baseColWidth="8" defaultRowHeight="15"/>
  <cols>
    <col width="10" customWidth="1" min="1" max="1"/>
    <col width="16" customWidth="1" min="2" max="2"/>
    <col width="14" customWidth="1" min="3" max="3"/>
    <col width="14" customWidth="1" min="4" max="4"/>
    <col width="20" customWidth="1" min="5" max="5"/>
    <col width="32" customWidth="1" min="6" max="6"/>
    <col width="16" customWidth="1" min="7" max="7"/>
    <col width="11" customWidth="1" min="8" max="8"/>
    <col width="12" customWidth="1" min="9" max="9"/>
    <col width="13" customWidth="1" min="10" max="10"/>
    <col width="13" customWidth="1" min="11" max="11"/>
    <col width="13" customWidth="1" min="12" max="12"/>
    <col width="14" customWidth="1" min="13" max="13"/>
    <col width="14" customWidth="1" min="14" max="14"/>
    <col width="12" customWidth="1" min="15" max="15"/>
    <col width="14" customWidth="1" min="16" max="16"/>
    <col width="26" customWidth="1" min="17" max="17"/>
    <col width="15" customWidth="1" min="18" max="18"/>
    <col width="14" customWidth="1" min="19" max="19"/>
    <col width="15" customWidth="1" min="20" max="20"/>
    <col width="14" customWidth="1" min="21" max="21"/>
    <col width="16" customWidth="1" min="22" max="22"/>
    <col width="16" customWidth="1" min="23" max="23"/>
  </cols>
  <sheetData>
    <row r="1" ht="40" customHeight="1">
      <c r="A1" s="1" t="inlineStr">
        <is>
          <t>ID action</t>
        </is>
      </c>
      <c r="B1" s="1" t="inlineStr">
        <is>
          <t>Date d'identification</t>
        </is>
      </c>
      <c r="C1" s="1" t="inlineStr">
        <is>
          <t>Site / service</t>
        </is>
      </c>
      <c r="D1" s="1" t="inlineStr">
        <is>
          <t>Risque principal</t>
        </is>
      </c>
      <c r="E1" s="1" t="inlineStr">
        <is>
          <t>Source du risque</t>
        </is>
      </c>
      <c r="F1" s="1" t="inlineStr">
        <is>
          <t>Description de l'action</t>
        </is>
      </c>
      <c r="G1" s="1" t="inlineStr">
        <is>
          <t>Responsable</t>
        </is>
      </c>
      <c r="H1" s="1" t="inlineStr">
        <is>
          <t>Priorité</t>
        </is>
      </c>
      <c r="I1" s="1" t="inlineStr">
        <is>
          <t>Statut</t>
        </is>
      </c>
      <c r="J1" s="1" t="inlineStr">
        <is>
          <t>Date de début</t>
        </is>
      </c>
      <c r="K1" s="1" t="inlineStr">
        <is>
          <t>Date cible</t>
        </is>
      </c>
      <c r="L1" s="1" t="inlineStr">
        <is>
          <t>Date de clôture</t>
        </is>
      </c>
      <c r="M1" s="1" t="inlineStr">
        <is>
          <t>Coût estimé (€)</t>
        </is>
      </c>
      <c r="N1" s="1" t="inlineStr">
        <is>
          <t>Coût réel (€)</t>
        </is>
      </c>
      <c r="O1" s="1" t="inlineStr">
        <is>
          <t>Taux d'avancement (%)</t>
        </is>
      </c>
      <c r="P1" s="1" t="inlineStr">
        <is>
          <t>Conforme RGPD / CNIL</t>
        </is>
      </c>
      <c r="Q1" s="1" t="inlineStr">
        <is>
          <t>Commentaire</t>
        </is>
      </c>
      <c r="R1" s="1" t="inlineStr">
        <is>
          <t>Statut auto (retard)</t>
        </is>
      </c>
      <c r="S1" s="1" t="inlineStr">
        <is>
          <t>Écart budgétaire (€)</t>
        </is>
      </c>
      <c r="T1" s="1" t="inlineStr">
        <is>
          <t>Alerte délai</t>
        </is>
      </c>
      <c r="U1" s="1" t="inlineStr">
        <is>
          <t>Taux réalisation</t>
        </is>
      </c>
      <c r="V1" s="1" t="inlineStr">
        <is>
          <t>Contrôle responsable</t>
        </is>
      </c>
      <c r="W1" s="1" t="inlineStr">
        <is>
          <t>Coût TTC estimé (20%)</t>
        </is>
      </c>
    </row>
    <row r="2">
      <c r="A2" s="2" t="inlineStr">
        <is>
          <t>ID001</t>
        </is>
      </c>
      <c r="B2" s="3" t="n">
        <v>46037</v>
      </c>
      <c r="C2" s="2" t="inlineStr">
        <is>
          <t>Paris</t>
        </is>
      </c>
      <c r="D2" s="4" t="inlineStr">
        <is>
          <t>RPS</t>
        </is>
      </c>
      <c r="E2" s="5" t="inlineStr">
        <is>
          <t>Charge de travail</t>
        </is>
      </c>
      <c r="F2" s="5" t="inlineStr">
        <is>
          <t>Mise en place d'entretiens mensuels</t>
        </is>
      </c>
      <c r="G2" s="2" t="inlineStr">
        <is>
          <t>Camille Martin</t>
        </is>
      </c>
      <c r="H2" s="2" t="inlineStr">
        <is>
          <t>Haute</t>
        </is>
      </c>
      <c r="I2" s="2" t="inlineStr">
        <is>
          <t>En cours</t>
        </is>
      </c>
      <c r="J2" s="3" t="n">
        <v>46054</v>
      </c>
      <c r="K2" s="3" t="n">
        <v>46203</v>
      </c>
      <c r="L2" s="3" t="n"/>
      <c r="M2" s="6" t="n">
        <v>3500</v>
      </c>
      <c r="N2" s="6" t="n">
        <v>2100</v>
      </c>
      <c r="O2" s="7" t="n">
        <v>45</v>
      </c>
      <c r="P2" s="2" t="inlineStr">
        <is>
          <t>Oui</t>
        </is>
      </c>
      <c r="Q2" s="5" t="inlineStr">
        <is>
          <t>Suivi RH en cours</t>
        </is>
      </c>
      <c r="R2" s="2">
        <f>IF(AND(I2&lt;&gt;"Clôturé",K2&lt;TODAY()),"En retard",I2)</f>
        <v/>
      </c>
      <c r="S2" s="6">
        <f>IFERROR(N2-M2,0)</f>
        <v/>
      </c>
      <c r="T2" s="2">
        <f>IFERROR(IF(K2-TODAY()&lt;=30,"Alerte échéance","OK"),"")</f>
        <v/>
      </c>
      <c r="U2" s="7">
        <f>IF(I2="Clôturé",100,O2)</f>
        <v/>
      </c>
      <c r="V2" s="2">
        <f>IF(COUNTIF(Referentiels!C:C,G2)&gt;0,"OK","À vérifier")</f>
        <v/>
      </c>
      <c r="W2" s="6">
        <f>IFERROR(M2*1.2,0)</f>
        <v/>
      </c>
    </row>
    <row r="3">
      <c r="A3" s="8" t="inlineStr">
        <is>
          <t>ID002</t>
        </is>
      </c>
      <c r="B3" s="9" t="n">
        <v>46042</v>
      </c>
      <c r="C3" s="8" t="inlineStr">
        <is>
          <t>Lyon</t>
        </is>
      </c>
      <c r="D3" s="10" t="inlineStr">
        <is>
          <t>Manutention</t>
        </is>
      </c>
      <c r="E3" s="5" t="inlineStr">
        <is>
          <t>Ports de charges lourdes</t>
        </is>
      </c>
      <c r="F3" s="5" t="inlineStr">
        <is>
          <t>Formation gestes et postures</t>
        </is>
      </c>
      <c r="G3" s="8" t="inlineStr">
        <is>
          <t>Julien Bernard</t>
        </is>
      </c>
      <c r="H3" s="8" t="inlineStr">
        <is>
          <t>Moyenne</t>
        </is>
      </c>
      <c r="I3" s="8" t="inlineStr">
        <is>
          <t>Clôturé</t>
        </is>
      </c>
      <c r="J3" s="9" t="n">
        <v>46054</v>
      </c>
      <c r="K3" s="9" t="n">
        <v>46096</v>
      </c>
      <c r="L3" s="9" t="n">
        <v>46091</v>
      </c>
      <c r="M3" s="11" t="n">
        <v>1800</v>
      </c>
      <c r="N3" s="11" t="n">
        <v>1750</v>
      </c>
      <c r="O3" s="12" t="n">
        <v>100</v>
      </c>
      <c r="P3" s="8" t="inlineStr">
        <is>
          <t>Non</t>
        </is>
      </c>
      <c r="Q3" s="5" t="inlineStr">
        <is>
          <t>Formation réalisée</t>
        </is>
      </c>
      <c r="R3" s="8">
        <f>IF(AND(I3&lt;&gt;"Clôturé",K3&lt;TODAY()),"En retard",I3)</f>
        <v/>
      </c>
      <c r="S3" s="11">
        <f>IFERROR(N3-M3,0)</f>
        <v/>
      </c>
      <c r="T3" s="8">
        <f>IFERROR(IF(K3-TODAY()&lt;=30,"Alerte échéance","OK"),"")</f>
        <v/>
      </c>
      <c r="U3" s="12">
        <f>IF(I3="Clôturé",100,O3)</f>
        <v/>
      </c>
      <c r="V3" s="8">
        <f>IF(COUNTIF(Referentiels!C:C,G3)&gt;0,"OK","À vérifier")</f>
        <v/>
      </c>
      <c r="W3" s="11">
        <f>IFERROR(M3*1.2,0)</f>
        <v/>
      </c>
    </row>
    <row r="4">
      <c r="A4" s="2" t="inlineStr">
        <is>
          <t>ID003</t>
        </is>
      </c>
      <c r="B4" s="3" t="n">
        <v>46047</v>
      </c>
      <c r="C4" s="2" t="inlineStr">
        <is>
          <t>Marseille</t>
        </is>
      </c>
      <c r="D4" s="4" t="inlineStr">
        <is>
          <t>Chute</t>
        </is>
      </c>
      <c r="E4" s="5" t="inlineStr">
        <is>
          <t>Sol glissant entrepôt</t>
        </is>
      </c>
      <c r="F4" s="5" t="inlineStr">
        <is>
          <t>Pose de revêtement antidérapant</t>
        </is>
      </c>
      <c r="G4" s="2" t="inlineStr">
        <is>
          <t>Chloé Dubois</t>
        </is>
      </c>
      <c r="H4" s="2" t="inlineStr">
        <is>
          <t>Critique</t>
        </is>
      </c>
      <c r="I4" s="2" t="inlineStr">
        <is>
          <t>En retard</t>
        </is>
      </c>
      <c r="J4" s="3" t="n">
        <v>46058</v>
      </c>
      <c r="K4" s="3" t="n">
        <v>46113</v>
      </c>
      <c r="L4" s="3" t="n"/>
      <c r="M4" s="6" t="n">
        <v>4200</v>
      </c>
      <c r="N4" s="6" t="n">
        <v>0</v>
      </c>
      <c r="O4" s="7" t="n">
        <v>20</v>
      </c>
      <c r="P4" s="2" t="inlineStr">
        <is>
          <t>Non</t>
        </is>
      </c>
      <c r="Q4" s="5" t="inlineStr">
        <is>
          <t>Retard fournisseur</t>
        </is>
      </c>
      <c r="R4" s="2">
        <f>IF(AND(I4&lt;&gt;"Clôturé",K4&lt;TODAY()),"En retard",I4)</f>
        <v/>
      </c>
      <c r="S4" s="6">
        <f>IFERROR(N4-M4,0)</f>
        <v/>
      </c>
      <c r="T4" s="2">
        <f>IFERROR(IF(K4-TODAY()&lt;=30,"Alerte échéance","OK"),"")</f>
        <v/>
      </c>
      <c r="U4" s="7">
        <f>IF(I4="Clôturé",100,O4)</f>
        <v/>
      </c>
      <c r="V4" s="2">
        <f>IF(COUNTIF(Referentiels!C:C,G4)&gt;0,"OK","À vérifier")</f>
        <v/>
      </c>
      <c r="W4" s="6">
        <f>IFERROR(M4*1.2,0)</f>
        <v/>
      </c>
    </row>
    <row r="5">
      <c r="A5" s="8" t="inlineStr">
        <is>
          <t>ID004</t>
        </is>
      </c>
      <c r="B5" s="9" t="n">
        <v>46055</v>
      </c>
      <c r="C5" s="8" t="inlineStr">
        <is>
          <t>Toulouse</t>
        </is>
      </c>
      <c r="D5" s="10" t="inlineStr">
        <is>
          <t>Bruit</t>
        </is>
      </c>
      <c r="E5" s="5" t="inlineStr">
        <is>
          <t>Machines de production</t>
        </is>
      </c>
      <c r="F5" s="5" t="inlineStr">
        <is>
          <t>Insonorisation atelier</t>
        </is>
      </c>
      <c r="G5" s="8" t="inlineStr">
        <is>
          <t>Thomas Leroy</t>
        </is>
      </c>
      <c r="H5" s="8" t="inlineStr">
        <is>
          <t>Haute</t>
        </is>
      </c>
      <c r="I5" s="8" t="inlineStr">
        <is>
          <t>Bloqué</t>
        </is>
      </c>
      <c r="J5" s="9" t="n">
        <v>46063</v>
      </c>
      <c r="K5" s="9" t="n">
        <v>46142</v>
      </c>
      <c r="L5" s="9" t="n"/>
      <c r="M5" s="11" t="n">
        <v>6800</v>
      </c>
      <c r="N5" s="11" t="n">
        <v>1200</v>
      </c>
      <c r="O5" s="12" t="n">
        <v>15</v>
      </c>
      <c r="P5" s="8" t="inlineStr">
        <is>
          <t>Non</t>
        </is>
      </c>
      <c r="Q5" s="5" t="inlineStr">
        <is>
          <t>Attente budget</t>
        </is>
      </c>
      <c r="R5" s="8">
        <f>IF(AND(I5&lt;&gt;"Clôturé",K5&lt;TODAY()),"En retard",I5)</f>
        <v/>
      </c>
      <c r="S5" s="11">
        <f>IFERROR(N5-M5,0)</f>
        <v/>
      </c>
      <c r="T5" s="8">
        <f>IFERROR(IF(K5-TODAY()&lt;=30,"Alerte échéance","OK"),"")</f>
        <v/>
      </c>
      <c r="U5" s="12">
        <f>IF(I5="Clôturé",100,O5)</f>
        <v/>
      </c>
      <c r="V5" s="8">
        <f>IF(COUNTIF(Referentiels!C:C,G5)&gt;0,"OK","À vérifier")</f>
        <v/>
      </c>
      <c r="W5" s="11">
        <f>IFERROR(M5*1.2,0)</f>
        <v/>
      </c>
    </row>
    <row r="6">
      <c r="A6" s="2" t="inlineStr">
        <is>
          <t>ID005</t>
        </is>
      </c>
      <c r="B6" s="3" t="n">
        <v>46063</v>
      </c>
      <c r="C6" s="2" t="inlineStr">
        <is>
          <t>Bordeaux</t>
        </is>
      </c>
      <c r="D6" s="4" t="inlineStr">
        <is>
          <t>RPS</t>
        </is>
      </c>
      <c r="E6" s="5" t="inlineStr">
        <is>
          <t>Surcharge informatique</t>
        </is>
      </c>
      <c r="F6" s="5" t="inlineStr">
        <is>
          <t>Réorganisation planning équipe</t>
        </is>
      </c>
      <c r="G6" s="2" t="inlineStr">
        <is>
          <t>Léa Moreau</t>
        </is>
      </c>
      <c r="H6" s="2" t="inlineStr">
        <is>
          <t>Moyenne</t>
        </is>
      </c>
      <c r="I6" s="2" t="inlineStr">
        <is>
          <t>En cours</t>
        </is>
      </c>
      <c r="J6" s="3" t="n">
        <v>46068</v>
      </c>
      <c r="K6" s="3" t="n">
        <v>46162</v>
      </c>
      <c r="L6" s="3" t="n"/>
      <c r="M6" s="6" t="n">
        <v>1200</v>
      </c>
      <c r="N6" s="6" t="n">
        <v>800</v>
      </c>
      <c r="O6" s="7" t="n">
        <v>60</v>
      </c>
      <c r="P6" s="2" t="inlineStr">
        <is>
          <t>Oui</t>
        </is>
      </c>
      <c r="Q6" s="5" t="inlineStr">
        <is>
          <t>Point mensuel prévu</t>
        </is>
      </c>
      <c r="R6" s="2">
        <f>IF(AND(I6&lt;&gt;"Clôturé",K6&lt;TODAY()),"En retard",I6)</f>
        <v/>
      </c>
      <c r="S6" s="6">
        <f>IFERROR(N6-M6,0)</f>
        <v/>
      </c>
      <c r="T6" s="2">
        <f>IFERROR(IF(K6-TODAY()&lt;=30,"Alerte échéance","OK"),"")</f>
        <v/>
      </c>
      <c r="U6" s="7">
        <f>IF(I6="Clôturé",100,O6)</f>
        <v/>
      </c>
      <c r="V6" s="2">
        <f>IF(COUNTIF(Referentiels!C:C,G6)&gt;0,"OK","À vérifier")</f>
        <v/>
      </c>
      <c r="W6" s="6">
        <f>IFERROR(M6*1.2,0)</f>
        <v/>
      </c>
    </row>
    <row r="7">
      <c r="A7" s="8" t="inlineStr">
        <is>
          <t>ID006</t>
        </is>
      </c>
      <c r="B7" s="9" t="n">
        <v>46068</v>
      </c>
      <c r="C7" s="8" t="inlineStr">
        <is>
          <t>Lille</t>
        </is>
      </c>
      <c r="D7" s="10" t="inlineStr">
        <is>
          <t>RPS</t>
        </is>
      </c>
      <c r="E7" s="5" t="inlineStr">
        <is>
          <t>Fusion services finance</t>
        </is>
      </c>
      <c r="F7" s="5" t="inlineStr">
        <is>
          <t>Cellule d'écoute psychologique</t>
        </is>
      </c>
      <c r="G7" s="8" t="inlineStr">
        <is>
          <t>Nicolas Petit</t>
        </is>
      </c>
      <c r="H7" s="8" t="inlineStr">
        <is>
          <t>Haute</t>
        </is>
      </c>
      <c r="I7" s="8" t="inlineStr">
        <is>
          <t>À lancer</t>
        </is>
      </c>
      <c r="J7" s="9" t="n">
        <v>46082</v>
      </c>
      <c r="K7" s="9" t="n">
        <v>46233</v>
      </c>
      <c r="L7" s="9" t="n"/>
      <c r="M7" s="11" t="n">
        <v>2500</v>
      </c>
      <c r="N7" s="11" t="n">
        <v>0</v>
      </c>
      <c r="O7" s="12" t="n">
        <v>0</v>
      </c>
      <c r="P7" s="8" t="inlineStr">
        <is>
          <t>Oui</t>
        </is>
      </c>
      <c r="Q7" s="5" t="inlineStr">
        <is>
          <t>Prestataire à sélectionner</t>
        </is>
      </c>
      <c r="R7" s="8">
        <f>IF(AND(I7&lt;&gt;"Clôturé",K7&lt;TODAY()),"En retard",I7)</f>
        <v/>
      </c>
      <c r="S7" s="11">
        <f>IFERROR(N7-M7,0)</f>
        <v/>
      </c>
      <c r="T7" s="8">
        <f>IFERROR(IF(K7-TODAY()&lt;=30,"Alerte échéance","OK"),"")</f>
        <v/>
      </c>
      <c r="U7" s="12">
        <f>IF(I7="Clôturé",100,O7)</f>
        <v/>
      </c>
      <c r="V7" s="8">
        <f>IF(COUNTIF(Referentiels!C:C,G7)&gt;0,"OK","À vérifier")</f>
        <v/>
      </c>
      <c r="W7" s="11">
        <f>IFERROR(M7*1.2,0)</f>
        <v/>
      </c>
    </row>
    <row r="8">
      <c r="A8" s="2" t="inlineStr">
        <is>
          <t>ID007</t>
        </is>
      </c>
      <c r="B8" s="3" t="n">
        <v>46073</v>
      </c>
      <c r="C8" s="2" t="inlineStr">
        <is>
          <t>Nantes</t>
        </is>
      </c>
      <c r="D8" s="4" t="inlineStr">
        <is>
          <t>Incendie</t>
        </is>
      </c>
      <c r="E8" s="5" t="inlineStr">
        <is>
          <t>Stockage produits inflammables</t>
        </is>
      </c>
      <c r="F8" s="5" t="inlineStr">
        <is>
          <t>Mise à jour consignes incendie</t>
        </is>
      </c>
      <c r="G8" s="2" t="inlineStr">
        <is>
          <t>Manon Garcia</t>
        </is>
      </c>
      <c r="H8" s="2" t="inlineStr">
        <is>
          <t>Critique</t>
        </is>
      </c>
      <c r="I8" s="2" t="inlineStr">
        <is>
          <t>En cours</t>
        </is>
      </c>
      <c r="J8" s="3" t="n">
        <v>46082</v>
      </c>
      <c r="K8" s="3" t="n">
        <v>46096</v>
      </c>
      <c r="L8" s="3" t="n"/>
      <c r="M8" s="6" t="n">
        <v>900</v>
      </c>
      <c r="N8" s="6" t="n">
        <v>600</v>
      </c>
      <c r="O8" s="7" t="n">
        <v>70</v>
      </c>
      <c r="P8" s="2" t="inlineStr">
        <is>
          <t>Non</t>
        </is>
      </c>
      <c r="Q8" s="5" t="inlineStr">
        <is>
          <t>Exercice évacuation prévu</t>
        </is>
      </c>
      <c r="R8" s="2">
        <f>IF(AND(I8&lt;&gt;"Clôturé",K8&lt;TODAY()),"En retard",I8)</f>
        <v/>
      </c>
      <c r="S8" s="6">
        <f>IFERROR(N8-M8,0)</f>
        <v/>
      </c>
      <c r="T8" s="2">
        <f>IFERROR(IF(K8-TODAY()&lt;=30,"Alerte échéance","OK"),"")</f>
        <v/>
      </c>
      <c r="U8" s="7">
        <f>IF(I8="Clôturé",100,O8)</f>
        <v/>
      </c>
      <c r="V8" s="2">
        <f>IF(COUNTIF(Referentiels!C:C,G8)&gt;0,"OK","À vérifier")</f>
        <v/>
      </c>
      <c r="W8" s="6">
        <f>IFERROR(M8*1.2,0)</f>
        <v/>
      </c>
    </row>
    <row r="9">
      <c r="A9" s="8" t="inlineStr">
        <is>
          <t>ID008</t>
        </is>
      </c>
      <c r="B9" s="9" t="n">
        <v>46082</v>
      </c>
      <c r="C9" s="8" t="inlineStr">
        <is>
          <t>Strasbourg</t>
        </is>
      </c>
      <c r="D9" s="10" t="inlineStr">
        <is>
          <t>Chimique</t>
        </is>
      </c>
      <c r="E9" s="5" t="inlineStr">
        <is>
          <t>Manipulation solvants</t>
        </is>
      </c>
      <c r="F9" s="5" t="inlineStr">
        <is>
          <t>Renouvellement EPI et ventilation</t>
        </is>
      </c>
      <c r="G9" s="8" t="inlineStr">
        <is>
          <t>Hugo Fournier</t>
        </is>
      </c>
      <c r="H9" s="8" t="inlineStr">
        <is>
          <t>Critique</t>
        </is>
      </c>
      <c r="I9" s="8" t="inlineStr">
        <is>
          <t>En retard</t>
        </is>
      </c>
      <c r="J9" s="9" t="n">
        <v>46086</v>
      </c>
      <c r="K9" s="9" t="n">
        <v>46113</v>
      </c>
      <c r="L9" s="9" t="n"/>
      <c r="M9" s="11" t="n">
        <v>5400</v>
      </c>
      <c r="N9" s="11" t="n">
        <v>2000</v>
      </c>
      <c r="O9" s="12" t="n">
        <v>30</v>
      </c>
      <c r="P9" s="8" t="inlineStr">
        <is>
          <t>Non</t>
        </is>
      </c>
      <c r="Q9" s="5" t="inlineStr">
        <is>
          <t>Livraison retardée</t>
        </is>
      </c>
      <c r="R9" s="8">
        <f>IF(AND(I9&lt;&gt;"Clôturé",K9&lt;TODAY()),"En retard",I9)</f>
        <v/>
      </c>
      <c r="S9" s="11">
        <f>IFERROR(N9-M9,0)</f>
        <v/>
      </c>
      <c r="T9" s="8">
        <f>IFERROR(IF(K9-TODAY()&lt;=30,"Alerte échéance","OK"),"")</f>
        <v/>
      </c>
      <c r="U9" s="12">
        <f>IF(I9="Clôturé",100,O9)</f>
        <v/>
      </c>
      <c r="V9" s="8">
        <f>IF(COUNTIF(Referentiels!C:C,G9)&gt;0,"OK","À vérifier")</f>
        <v/>
      </c>
      <c r="W9" s="11">
        <f>IFERROR(M9*1.2,0)</f>
        <v/>
      </c>
    </row>
    <row r="10">
      <c r="A10" s="2" t="inlineStr">
        <is>
          <t>ID009</t>
        </is>
      </c>
      <c r="B10" s="3" t="n">
        <v>46086</v>
      </c>
      <c r="C10" s="2" t="inlineStr">
        <is>
          <t>Nice</t>
        </is>
      </c>
      <c r="D10" s="4" t="inlineStr">
        <is>
          <t>TMS</t>
        </is>
      </c>
      <c r="E10" s="5" t="inlineStr">
        <is>
          <t>Postes répétitifs</t>
        </is>
      </c>
      <c r="F10" s="5" t="inlineStr">
        <is>
          <t>Ergonomie postes de travail</t>
        </is>
      </c>
      <c r="G10" s="2" t="inlineStr">
        <is>
          <t>Émilie Renaud</t>
        </is>
      </c>
      <c r="H10" s="2" t="inlineStr">
        <is>
          <t>Moyenne</t>
        </is>
      </c>
      <c r="I10" s="2" t="inlineStr">
        <is>
          <t>Clôturé</t>
        </is>
      </c>
      <c r="J10" s="3" t="n">
        <v>46091</v>
      </c>
      <c r="K10" s="3" t="n">
        <v>46172</v>
      </c>
      <c r="L10" s="3" t="n">
        <v>46167</v>
      </c>
      <c r="M10" s="6" t="n">
        <v>3100</v>
      </c>
      <c r="N10" s="6" t="n">
        <v>3050</v>
      </c>
      <c r="O10" s="7" t="n">
        <v>100</v>
      </c>
      <c r="P10" s="2" t="inlineStr">
        <is>
          <t>Oui</t>
        </is>
      </c>
      <c r="Q10" s="5" t="inlineStr">
        <is>
          <t>Actions terminées</t>
        </is>
      </c>
      <c r="R10" s="2">
        <f>IF(AND(I10&lt;&gt;"Clôturé",K10&lt;TODAY()),"En retard",I10)</f>
        <v/>
      </c>
      <c r="S10" s="6">
        <f>IFERROR(N10-M10,0)</f>
        <v/>
      </c>
      <c r="T10" s="2">
        <f>IFERROR(IF(K10-TODAY()&lt;=30,"Alerte échéance","OK"),"")</f>
        <v/>
      </c>
      <c r="U10" s="7">
        <f>IF(I10="Clôturé",100,O10)</f>
        <v/>
      </c>
      <c r="V10" s="2">
        <f>IF(COUNTIF(Referentiels!C:C,G10)&gt;0,"OK","À vérifier")</f>
        <v/>
      </c>
      <c r="W10" s="6">
        <f>IFERROR(M10*1.2,0)</f>
        <v/>
      </c>
    </row>
  </sheetData>
  <conditionalFormatting sqref="I2:I10">
    <cfRule type="expression" priority="1" dxfId="0" stopIfTrue="1">
      <formula>OR($I2="En retard",$I2="Bloqué")</formula>
    </cfRule>
  </conditionalFormatting>
  <conditionalFormatting sqref="R2:R10">
    <cfRule type="expression" priority="2" dxfId="0" stopIfTrue="1">
      <formula>OR($R2="En retard",$R2="Bloqué")</formula>
    </cfRule>
  </conditionalFormatting>
  <conditionalFormatting sqref="O2:O10">
    <cfRule type="expression" priority="3" dxfId="1" stopIfTrue="1">
      <formula>$O2=100</formula>
    </cfRule>
  </conditionalFormatting>
  <dataValidations count="5">
    <dataValidation sqref="H2:H1000" showErrorMessage="1" showInputMessage="1" allowBlank="1" type="list">
      <formula1>=Référentiels!$A$2:$A$5</formula1>
    </dataValidation>
    <dataValidation sqref="I2:I1000" showErrorMessage="1" showInputMessage="1" allowBlank="1" type="list">
      <formula1>=Référentiels!$B$2:$B$6</formula1>
    </dataValidation>
    <dataValidation sqref="C2:C1000" showErrorMessage="1" showInputMessage="1" allowBlank="1" type="list">
      <formula1>=Référentiels!$E$2:$E$9</formula1>
    </dataValidation>
    <dataValidation sqref="D2:D1000" showErrorMessage="1" showInputMessage="1" allowBlank="1" type="list">
      <formula1>=Référentiels!$D$2:$D$8</formula1>
    </dataValidation>
    <dataValidation sqref="P2:P1000" showErrorMessage="1" showInputMessage="1" allowBlank="1" type="list">
      <formula1>"Oui,Non"</formula1>
    </dataValidation>
  </dataValidation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F28"/>
  <sheetViews>
    <sheetView workbookViewId="0">
      <selection activeCell="A1" sqref="A1"/>
    </sheetView>
  </sheetViews>
  <sheetFormatPr baseColWidth="8" defaultRowHeight="15"/>
  <cols>
    <col width="26" customWidth="1" min="1" max="1"/>
    <col width="16" customWidth="1" min="2" max="2"/>
    <col width="16" customWidth="1" min="3" max="3"/>
    <col width="22" customWidth="1" min="4" max="4"/>
    <col width="14" customWidth="1" min="5" max="5"/>
    <col width="14" customWidth="1" min="6" max="6"/>
  </cols>
  <sheetData>
    <row r="1">
      <c r="A1" s="13" t="inlineStr">
        <is>
          <t>Tableau de bord PAPRIPACT</t>
        </is>
      </c>
    </row>
    <row r="3">
      <c r="A3" s="14" t="inlineStr">
        <is>
          <t>Indicateurs clés</t>
        </is>
      </c>
      <c r="D3" s="14" t="inlineStr">
        <is>
          <t>Répartition par priorité</t>
        </is>
      </c>
    </row>
    <row r="4">
      <c r="A4" s="4" t="inlineStr">
        <is>
          <t>Nombre total d'actions</t>
        </is>
      </c>
      <c r="B4" s="2">
        <f>COUNTA(PAPRIPACT!A2:A1000)</f>
        <v/>
      </c>
      <c r="D4" s="4" t="inlineStr">
        <is>
          <t>Basse</t>
        </is>
      </c>
      <c r="E4" s="2">
        <f>COUNTIF(PAPRIPACT!H2:H1000,"Basse")</f>
        <v/>
      </c>
    </row>
    <row r="5">
      <c r="A5" s="10" t="inlineStr">
        <is>
          <t>Nombre d'actions clôturées</t>
        </is>
      </c>
      <c r="B5" s="8">
        <f>COUNTIF(PAPRIPACT!I2:I1000,"Clôturé")</f>
        <v/>
      </c>
      <c r="D5" s="10" t="inlineStr">
        <is>
          <t>Moyenne</t>
        </is>
      </c>
      <c r="E5" s="8">
        <f>COUNTIF(PAPRIPACT!H2:H1000,"Moyenne")</f>
        <v/>
      </c>
    </row>
    <row r="6">
      <c r="A6" s="4" t="inlineStr">
        <is>
          <t>Nombre d'actions en retard</t>
        </is>
      </c>
      <c r="B6" s="2">
        <f>COUNTIF(PAPRIPACT!R2:R1000,"En retard")</f>
        <v/>
      </c>
      <c r="D6" s="4" t="inlineStr">
        <is>
          <t>Haute</t>
        </is>
      </c>
      <c r="E6" s="2">
        <f>COUNTIF(PAPRIPACT!H2:H1000,"Haute")</f>
        <v/>
      </c>
    </row>
    <row r="7">
      <c r="A7" s="10" t="inlineStr">
        <is>
          <t>Taux d'avancement moyen (%)</t>
        </is>
      </c>
      <c r="B7" s="12">
        <f>IFERROR(AVERAGE(PAPRIPACT!O2:O1000),0)</f>
        <v/>
      </c>
      <c r="D7" s="10" t="inlineStr">
        <is>
          <t>Critique</t>
        </is>
      </c>
      <c r="E7" s="8">
        <f>COUNTIF(PAPRIPACT!H2:H1000,"Critique")</f>
        <v/>
      </c>
    </row>
    <row r="8">
      <c r="A8" s="4" t="inlineStr">
        <is>
          <t>Coût estimé total (€)</t>
        </is>
      </c>
      <c r="B8" s="6">
        <f>SUM(PAPRIPACT!M2:M1000)</f>
        <v/>
      </c>
    </row>
    <row r="9">
      <c r="A9" s="10" t="inlineStr">
        <is>
          <t>Coût réel total (€)</t>
        </is>
      </c>
      <c r="B9" s="11">
        <f>SUM(PAPRIPACT!N2:N1000)</f>
        <v/>
      </c>
      <c r="D9" s="14" t="inlineStr">
        <is>
          <t>Répartition par statut</t>
        </is>
      </c>
    </row>
    <row r="10">
      <c r="A10" s="15" t="inlineStr">
        <is>
          <t>Écart de coût (€)</t>
        </is>
      </c>
      <c r="B10" s="16">
        <f>B9-B8</f>
        <v/>
      </c>
      <c r="D10" s="4" t="inlineStr">
        <is>
          <t>À lancer</t>
        </is>
      </c>
      <c r="E10" s="2">
        <f>COUNTIF(PAPRIPACT!I2:I1000,"À lancer")</f>
        <v/>
      </c>
    </row>
    <row r="11">
      <c r="A11" s="15" t="inlineStr">
        <is>
          <t>Taux de clôture (%)</t>
        </is>
      </c>
      <c r="B11" s="17">
        <f>IFERROR(B5/B4,0)</f>
        <v/>
      </c>
      <c r="D11" s="10" t="inlineStr">
        <is>
          <t>En cours</t>
        </is>
      </c>
      <c r="E11" s="8">
        <f>COUNTIF(PAPRIPACT!I2:I1000,"En cours")</f>
        <v/>
      </c>
    </row>
    <row r="12">
      <c r="D12" s="4" t="inlineStr">
        <is>
          <t>En retard</t>
        </is>
      </c>
      <c r="E12" s="2">
        <f>COUNTIF(PAPRIPACT!I2:I1000,"En retard")</f>
        <v/>
      </c>
    </row>
    <row r="13">
      <c r="D13" s="10" t="inlineStr">
        <is>
          <t>Bloqué</t>
        </is>
      </c>
      <c r="E13" s="8">
        <f>COUNTIF(PAPRIPACT!I2:I1000,"Bloqué")</f>
        <v/>
      </c>
    </row>
    <row r="14">
      <c r="D14" s="4" t="inlineStr">
        <is>
          <t>Clôturé</t>
        </is>
      </c>
      <c r="E14" s="2">
        <f>COUNTIF(PAPRIPACT!I2:I1000,"Clôturé")</f>
        <v/>
      </c>
    </row>
    <row r="18">
      <c r="A18" s="14" t="inlineStr">
        <is>
          <t>Coût estimé vs coût réel par action</t>
        </is>
      </c>
    </row>
    <row r="19">
      <c r="A19" s="18" t="inlineStr">
        <is>
          <t>ID action</t>
        </is>
      </c>
      <c r="B19" s="18" t="inlineStr">
        <is>
          <t>Coût estimé (€)</t>
        </is>
      </c>
      <c r="C19" s="18" t="inlineStr">
        <is>
          <t>Coût réel (€)</t>
        </is>
      </c>
    </row>
    <row r="20">
      <c r="A20" s="2">
        <f>PAPRIPACT!A2</f>
        <v/>
      </c>
      <c r="B20" s="6">
        <f>PAPRIPACT!M2</f>
        <v/>
      </c>
      <c r="C20" s="6">
        <f>PAPRIPACT!N2</f>
        <v/>
      </c>
    </row>
    <row r="21">
      <c r="A21" s="8">
        <f>PAPRIPACT!A3</f>
        <v/>
      </c>
      <c r="B21" s="11">
        <f>PAPRIPACT!M3</f>
        <v/>
      </c>
      <c r="C21" s="11">
        <f>PAPRIPACT!N3</f>
        <v/>
      </c>
    </row>
    <row r="22">
      <c r="A22" s="2">
        <f>PAPRIPACT!A4</f>
        <v/>
      </c>
      <c r="B22" s="6">
        <f>PAPRIPACT!M4</f>
        <v/>
      </c>
      <c r="C22" s="6">
        <f>PAPRIPACT!N4</f>
        <v/>
      </c>
    </row>
    <row r="23">
      <c r="A23" s="8">
        <f>PAPRIPACT!A5</f>
        <v/>
      </c>
      <c r="B23" s="11">
        <f>PAPRIPACT!M5</f>
        <v/>
      </c>
      <c r="C23" s="11">
        <f>PAPRIPACT!N5</f>
        <v/>
      </c>
    </row>
    <row r="24">
      <c r="A24" s="2">
        <f>PAPRIPACT!A6</f>
        <v/>
      </c>
      <c r="B24" s="6">
        <f>PAPRIPACT!M6</f>
        <v/>
      </c>
      <c r="C24" s="6">
        <f>PAPRIPACT!N6</f>
        <v/>
      </c>
    </row>
    <row r="25">
      <c r="A25" s="8">
        <f>PAPRIPACT!A7</f>
        <v/>
      </c>
      <c r="B25" s="11">
        <f>PAPRIPACT!M7</f>
        <v/>
      </c>
      <c r="C25" s="11">
        <f>PAPRIPACT!N7</f>
        <v/>
      </c>
    </row>
    <row r="26">
      <c r="A26" s="2">
        <f>PAPRIPACT!A8</f>
        <v/>
      </c>
      <c r="B26" s="6">
        <f>PAPRIPACT!M8</f>
        <v/>
      </c>
      <c r="C26" s="6">
        <f>PAPRIPACT!N8</f>
        <v/>
      </c>
    </row>
    <row r="27">
      <c r="A27" s="8">
        <f>PAPRIPACT!A9</f>
        <v/>
      </c>
      <c r="B27" s="11">
        <f>PAPRIPACT!M9</f>
        <v/>
      </c>
      <c r="C27" s="11">
        <f>PAPRIPACT!N9</f>
        <v/>
      </c>
    </row>
    <row r="28">
      <c r="A28" s="2">
        <f>PAPRIPACT!A10</f>
        <v/>
      </c>
      <c r="B28" s="6">
        <f>PAPRIPACT!M10</f>
        <v/>
      </c>
      <c r="C28" s="6">
        <f>PAPRIPACT!N10</f>
        <v/>
      </c>
    </row>
  </sheetData>
  <mergeCells count="5">
    <mergeCell ref="A1:F1"/>
    <mergeCell ref="A3:B3"/>
    <mergeCell ref="D3:E3"/>
    <mergeCell ref="D9:E9"/>
    <mergeCell ref="A18:C18"/>
  </mergeCells>
  <pageMargins left="0.75" right="0.75" top="1" bottom="1" header="0.5" footer="0.5"/>
  <drawing xmlns:r="http://schemas.openxmlformats.org/officeDocument/2006/relationships" r:id="rId1"/>
</worksheet>
</file>

<file path=xl/worksheets/sheet3.xml><?xml version="1.0" encoding="utf-8"?>
<worksheet xmlns="http://schemas.openxmlformats.org/spreadsheetml/2006/main">
  <sheetPr>
    <outlinePr summaryBelow="1" summaryRight="1"/>
    <pageSetUpPr/>
  </sheetPr>
  <dimension ref="A1:E9"/>
  <sheetViews>
    <sheetView workbookViewId="0">
      <selection activeCell="A1" sqref="A1"/>
    </sheetView>
  </sheetViews>
  <sheetFormatPr baseColWidth="8" defaultRowHeight="15"/>
  <cols>
    <col width="18" customWidth="1" min="1" max="1"/>
    <col width="18" customWidth="1" min="2" max="2"/>
    <col width="18" customWidth="1" min="3" max="3"/>
    <col width="18" customWidth="1" min="4" max="4"/>
    <col width="18" customWidth="1" min="5" max="5"/>
  </cols>
  <sheetData>
    <row r="1">
      <c r="A1" s="1" t="inlineStr">
        <is>
          <t>Priorité</t>
        </is>
      </c>
      <c r="B1" s="1" t="inlineStr">
        <is>
          <t>Statut</t>
        </is>
      </c>
      <c r="C1" s="1" t="inlineStr">
        <is>
          <t>Services</t>
        </is>
      </c>
      <c r="D1" s="1" t="inlineStr">
        <is>
          <t>Risques</t>
        </is>
      </c>
      <c r="E1" s="1" t="inlineStr">
        <is>
          <t>Sites</t>
        </is>
      </c>
    </row>
    <row r="2">
      <c r="A2" s="2" t="inlineStr">
        <is>
          <t>Basse</t>
        </is>
      </c>
      <c r="B2" s="2" t="inlineStr">
        <is>
          <t>À lancer</t>
        </is>
      </c>
      <c r="C2" s="2" t="inlineStr">
        <is>
          <t>RH</t>
        </is>
      </c>
      <c r="D2" s="2" t="inlineStr">
        <is>
          <t>TMS</t>
        </is>
      </c>
      <c r="E2" s="2" t="inlineStr">
        <is>
          <t>Paris</t>
        </is>
      </c>
    </row>
    <row r="3">
      <c r="A3" s="8" t="inlineStr">
        <is>
          <t>Moyenne</t>
        </is>
      </c>
      <c r="B3" s="8" t="inlineStr">
        <is>
          <t>En cours</t>
        </is>
      </c>
      <c r="C3" s="8" t="inlineStr">
        <is>
          <t>Production</t>
        </is>
      </c>
      <c r="D3" s="8" t="inlineStr">
        <is>
          <t>chimique</t>
        </is>
      </c>
      <c r="E3" s="8" t="inlineStr">
        <is>
          <t>Lyon</t>
        </is>
      </c>
    </row>
    <row r="4">
      <c r="A4" s="2" t="inlineStr">
        <is>
          <t>Haute</t>
        </is>
      </c>
      <c r="B4" s="2" t="inlineStr">
        <is>
          <t>En retard</t>
        </is>
      </c>
      <c r="C4" s="2" t="inlineStr">
        <is>
          <t>Logistique</t>
        </is>
      </c>
      <c r="D4" s="2" t="inlineStr">
        <is>
          <t>chute</t>
        </is>
      </c>
      <c r="E4" s="2" t="inlineStr">
        <is>
          <t>Marseille</t>
        </is>
      </c>
    </row>
    <row r="5">
      <c r="A5" s="8" t="inlineStr">
        <is>
          <t>Critique</t>
        </is>
      </c>
      <c r="B5" s="8" t="inlineStr">
        <is>
          <t>Bloqué</t>
        </is>
      </c>
      <c r="C5" s="8" t="inlineStr">
        <is>
          <t>Qualité</t>
        </is>
      </c>
      <c r="D5" s="8" t="inlineStr">
        <is>
          <t>incendie</t>
        </is>
      </c>
      <c r="E5" s="8" t="inlineStr">
        <is>
          <t>Toulouse</t>
        </is>
      </c>
    </row>
    <row r="6">
      <c r="A6" s="2" t="n"/>
      <c r="B6" s="2" t="inlineStr">
        <is>
          <t>Clôturé</t>
        </is>
      </c>
      <c r="C6" s="2" t="inlineStr">
        <is>
          <t>Informatique</t>
        </is>
      </c>
      <c r="D6" s="2" t="inlineStr">
        <is>
          <t>bruit</t>
        </is>
      </c>
      <c r="E6" s="2" t="inlineStr">
        <is>
          <t>Bordeaux</t>
        </is>
      </c>
    </row>
    <row r="7">
      <c r="A7" s="8" t="n"/>
      <c r="B7" s="8" t="n"/>
      <c r="C7" s="8" t="inlineStr">
        <is>
          <t>Finance</t>
        </is>
      </c>
      <c r="D7" s="8" t="inlineStr">
        <is>
          <t>RPS</t>
        </is>
      </c>
      <c r="E7" s="8" t="inlineStr">
        <is>
          <t>Lille</t>
        </is>
      </c>
    </row>
    <row r="8">
      <c r="A8" s="2" t="n"/>
      <c r="B8" s="2" t="n"/>
      <c r="C8" s="2" t="n"/>
      <c r="D8" s="2" t="inlineStr">
        <is>
          <t>manutention</t>
        </is>
      </c>
      <c r="E8" s="2" t="inlineStr">
        <is>
          <t>Nantes</t>
        </is>
      </c>
    </row>
    <row r="9">
      <c r="A9" s="8" t="n"/>
      <c r="B9" s="8" t="n"/>
      <c r="C9" s="8" t="n"/>
      <c r="D9" s="8" t="n"/>
      <c r="E9" s="8" t="inlineStr">
        <is>
          <t>Strasbourg</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D16"/>
  <sheetViews>
    <sheetView workbookViewId="0">
      <selection activeCell="A1" sqref="A1"/>
    </sheetView>
  </sheetViews>
  <sheetFormatPr baseColWidth="8" defaultRowHeight="15"/>
  <cols>
    <col width="24" customWidth="1" min="1" max="1"/>
    <col width="24" customWidth="1" min="2" max="2"/>
    <col width="24" customWidth="1" min="3" max="3"/>
    <col width="24" customWidth="1" min="4" max="4"/>
  </cols>
  <sheetData>
    <row r="1">
      <c r="A1" s="13" t="inlineStr">
        <is>
          <t>Mode d'emploi — Suivi PAPRIPACT</t>
        </is>
      </c>
    </row>
    <row r="3">
      <c r="A3" s="14" t="inlineStr">
        <is>
          <t>Objet du fichier</t>
        </is>
      </c>
    </row>
    <row r="4" ht="55" customHeight="1">
      <c r="A4" s="19" t="inlineStr">
        <is>
          <t>Ce classeur permet de piloter le Programme Annuel de Prévention des Risques Professionnels et d'Amélioration des Conditions de Travail (PAPRIPACT). Il centralise les risques identifiés, les actions de prévention associées, les responsables, les échéances et les coûts.</t>
        </is>
      </c>
    </row>
    <row r="6">
      <c r="A6" s="14" t="inlineStr">
        <is>
          <t>Comment saisir une nouvelle action</t>
        </is>
      </c>
    </row>
    <row r="7" ht="55" customHeight="1">
      <c r="A7" s="19" t="inlineStr">
        <is>
          <t>Ajouter une ligne dans la feuille PAPRIPACT. Renseigner l'ID, la date d'identification, le site, le risque, la description de l'action, le responsable, la priorité et le statut à l'aide des listes déroulantes (colonnes en jaune pâle = saisie manuelle). Les colonnes de calcul (statut auto, écart budgétaire, alerte délai, etc.) se mettent à jour automatiquement.</t>
        </is>
      </c>
    </row>
    <row r="9">
      <c r="A9" s="14" t="inlineStr">
        <is>
          <t>Définition des statuts</t>
        </is>
      </c>
    </row>
    <row r="10" ht="55" customHeight="1">
      <c r="A10" s="19" t="inlineStr">
        <is>
          <t>À lancer : action planifiée, non démarrée. En cours : action en cours de réalisation. En retard : date cible dépassée sans clôture. Bloqué : action arrêtée par un obstacle externe. Clôturé : action terminée et vérifiée.</t>
        </is>
      </c>
    </row>
    <row r="12">
      <c r="A12" s="14" t="inlineStr">
        <is>
          <t>Suivi mensuel</t>
        </is>
      </c>
    </row>
    <row r="13" ht="55" customHeight="1">
      <c r="A13" s="19" t="inlineStr">
        <is>
          <t>Mettre à jour mensuellement le taux d'avancement, le statut et les dates. Vérifier les actions signalées 'En retard' ou 'Alerte échéance' dans les 30 prochains jours et prioriser leur traitement.</t>
        </is>
      </c>
    </row>
    <row r="15">
      <c r="A15" s="14" t="inlineStr">
        <is>
          <t>Mention RGPD / CNIL</t>
        </is>
      </c>
    </row>
    <row r="16" ht="55" customHeight="1">
      <c r="A16" s="19" t="inlineStr">
        <is>
          <t>Les colonnes Responsable et Commentaire peuvent contenir des données nominatives. Limiter l'accès à ce fichier aux personnes habilitées (RH, QSE, direction) et respecter la durée de conservation définie par la politique interne de gestion des données personnelles.</t>
        </is>
      </c>
    </row>
  </sheetData>
  <mergeCells count="11">
    <mergeCell ref="A1:D1"/>
    <mergeCell ref="A3:D3"/>
    <mergeCell ref="A4:D4"/>
    <mergeCell ref="A6:D6"/>
    <mergeCell ref="A7:D7"/>
    <mergeCell ref="A9:D9"/>
    <mergeCell ref="A10:D10"/>
    <mergeCell ref="A12:D12"/>
    <mergeCell ref="A13:D13"/>
    <mergeCell ref="A15:D15"/>
    <mergeCell ref="A16:D16"/>
  </mergeCells>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2026-07-12T18:18:10Z</dcterms:created>
  <dcterms:modified xmlns:dcterms="http://purl.org/dc/terms/" xmlns:xsi="http://www.w3.org/2001/XMLSchema-instance" xsi:type="dcterms:W3CDTF">2026-07-12T18:18:10Z</dcterms:modified>
</cp:coreProperties>
</file>