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s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'Transactions'!$A$1:$S$101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0.00000000"/>
    <numFmt numFmtId="166" formatCode="#,##0.00&quot; €&quot;"/>
    <numFmt numFmtId="167" formatCode="yyyy-mm-dd"/>
    <numFmt numFmtId="168" formatCode="mm/yyyy"/>
  </numFmts>
  <fonts count="6">
    <font>
      <name val="Calibri"/>
      <family val="2"/>
      <color theme="1"/>
      <sz val="11"/>
      <scheme val="minor"/>
    </font>
    <font>
      <name val="Aptos"/>
      <b val="1"/>
      <color rgb="00FFFFFF"/>
      <sz val="11"/>
    </font>
    <font>
      <name val="Aptos"/>
      <color rgb="001F2937"/>
      <sz val="10"/>
    </font>
    <font>
      <name val="Aptos"/>
      <b val="1"/>
      <color rgb="001F2937"/>
      <sz val="10"/>
    </font>
    <font>
      <name val="Aptos Display"/>
      <b val="1"/>
      <color rgb="00FFFFFF"/>
      <sz val="16"/>
    </font>
    <font>
      <name val="Aptos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left" vertical="center"/>
    </xf>
    <xf numFmtId="166" fontId="2" fillId="4" borderId="1" applyAlignment="1" pivotButton="0" quotePrefix="0" xfId="0">
      <alignment horizontal="left" vertical="center"/>
    </xf>
    <xf numFmtId="166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166" fontId="3" fillId="6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168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right" vertical="center"/>
    </xf>
    <xf numFmtId="168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6" fontId="3" fillId="6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Aptos"/>
        <b val="1"/>
        <color rgb="0016A34A"/>
        <sz val="10"/>
      </font>
    </dxf>
    <dxf>
      <font>
        <name val="Aptos"/>
        <b val="1"/>
        <color rgb="00DC2626"/>
        <sz val="10"/>
      </font>
    </dxf>
    <dxf>
      <font>
        <name val="Aptos"/>
        <b val="1"/>
        <color rgb="00FFFFFF"/>
        <sz val="11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 l’investissement brut par crypto</a:t>
            </a:r>
          </a:p>
        </rich>
      </tx>
    </title>
    <plotArea>
      <doughnutChart>
        <varyColors val="1"/>
        <ser>
          <idx val="0"/>
          <order val="0"/>
          <tx>
            <strRef>
              <f>'Synthèse'!C15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'Synthèse'!$A$16:$A$21</f>
            </numRef>
          </cat>
          <val>
            <numRef>
              <f>'Synthèse'!$C$16:$C$21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Frais cumulés par plateforme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'Synthèse'!I15</f>
            </strRef>
          </tx>
          <spPr>
            <a:solidFill xmlns:a="http://schemas.openxmlformats.org/drawingml/2006/main">
              <a:srgbClr val="12946A"/>
            </a:solidFill>
            <a:ln xmlns:a="http://schemas.openxmlformats.org/drawingml/2006/main">
              <a:prstDash val="solid"/>
            </a:ln>
          </spPr>
          <cat>
            <numRef>
              <f>'Synthèse'!$H$16:$H$20</f>
            </numRef>
          </cat>
          <val>
            <numRef>
              <f>'Synthèse'!$I$16:$I$20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Plateforme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Montants bruts des opérations par mois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'Synthèse'!L15</f>
            </strRef>
          </tx>
          <spPr>
            <a:ln xmlns:a="http://schemas.openxmlformats.org/drawingml/2006/main">
              <a:solidFill>
                <a:srgbClr val="F9731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'Synthèse'!$K$16:$K$27</f>
            </numRef>
          </cat>
          <val>
            <numRef>
              <f>'Synthèse'!$L$16:$L$27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15</col>
      <colOff>0</colOff>
      <row>2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24</row>
      <rowOff>0</rowOff>
    </from>
    <ext cx="79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8" customWidth="1" min="3" max="3"/>
    <col width="15" customWidth="1" min="4" max="4"/>
    <col width="11" customWidth="1" min="5" max="5"/>
    <col width="16" customWidth="1" min="6" max="6"/>
    <col width="15" customWidth="1" min="7" max="7"/>
    <col width="18" customWidth="1" min="8" max="8"/>
    <col width="18" customWidth="1" min="9" max="9"/>
    <col width="14" customWidth="1" min="10" max="10"/>
    <col width="18" customWidth="1" min="11" max="11"/>
    <col width="14" customWidth="1" min="12" max="12"/>
    <col width="24" customWidth="1" min="13" max="13"/>
    <col width="27" customWidth="1" min="14" max="14"/>
    <col width="14" customWidth="1" min="15" max="15"/>
    <col width="42" customWidth="1" min="16" max="16"/>
    <col width="14" customWidth="1" min="17" max="17"/>
    <col width="20" customWidth="1" min="18" max="18"/>
    <col width="18" customWidth="1" min="19" max="19"/>
  </cols>
  <sheetData>
    <row r="1" ht="32" customHeight="1">
      <c r="A1" s="1" t="inlineStr">
        <is>
          <t>ID transaction</t>
        </is>
      </c>
      <c r="B1" s="1" t="inlineStr">
        <is>
          <t>Date</t>
        </is>
      </c>
      <c r="C1" s="1" t="inlineStr">
        <is>
          <t>Type d’opération</t>
        </is>
      </c>
      <c r="D1" s="1" t="inlineStr">
        <is>
          <t>Plateforme</t>
        </is>
      </c>
      <c r="E1" s="1" t="inlineStr">
        <is>
          <t>Crypto</t>
        </is>
      </c>
      <c r="F1" s="1" t="inlineStr">
        <is>
          <t>Réseau</t>
        </is>
      </c>
      <c r="G1" s="1" t="inlineStr">
        <is>
          <t>Quantité</t>
        </is>
      </c>
      <c r="H1" s="1" t="inlineStr">
        <is>
          <t>Prix unitaire (€)</t>
        </is>
      </c>
      <c r="I1" s="1" t="inlineStr">
        <is>
          <t>Montant brut (€)</t>
        </is>
      </c>
      <c r="J1" s="1" t="inlineStr">
        <is>
          <t>Frais (€)</t>
        </is>
      </c>
      <c r="K1" s="1" t="inlineStr">
        <is>
          <t>Montant net (€)</t>
        </is>
      </c>
      <c r="L1" s="1" t="inlineStr">
        <is>
          <t>Sens fiscal</t>
        </is>
      </c>
      <c r="M1" s="1" t="inlineStr">
        <is>
          <t>Prix de revient unitaire (€)</t>
        </is>
      </c>
      <c r="N1" s="1" t="inlineStr">
        <is>
          <t>Plus/moins-value estimée (€)</t>
        </is>
      </c>
      <c r="O1" s="1" t="inlineStr">
        <is>
          <t>Statut</t>
        </is>
      </c>
      <c r="P1" s="1" t="inlineStr">
        <is>
          <t>Notes</t>
        </is>
      </c>
      <c r="Q1" s="1" t="inlineStr">
        <is>
          <t>Contrôle</t>
        </is>
      </c>
      <c r="R1" s="1" t="inlineStr">
        <is>
          <t>Réseau de référence</t>
        </is>
      </c>
      <c r="S1" s="1" t="inlineStr">
        <is>
          <t>Ville de résidence</t>
        </is>
      </c>
    </row>
    <row r="2">
      <c r="A2" s="2" t="inlineStr">
        <is>
          <t>TRX-2026-001</t>
        </is>
      </c>
      <c r="B2" s="3" t="n">
        <v>46030</v>
      </c>
      <c r="C2" s="2" t="inlineStr">
        <is>
          <t>Achat</t>
        </is>
      </c>
      <c r="D2" s="2" t="inlineStr">
        <is>
          <t>Kraken</t>
        </is>
      </c>
      <c r="E2" s="2" t="inlineStr">
        <is>
          <t>BTC</t>
        </is>
      </c>
      <c r="F2" s="2" t="inlineStr">
        <is>
          <t>Bitcoin</t>
        </is>
      </c>
      <c r="G2" s="4" t="n">
        <v>0.015</v>
      </c>
      <c r="H2" s="5" t="n">
        <v>86500</v>
      </c>
      <c r="I2" s="6">
        <f>IF(OR($G2="",$H2=""),"",$G2*$H2)</f>
        <v/>
      </c>
      <c r="J2" s="5" t="n">
        <v>8.5</v>
      </c>
      <c r="K2" s="6">
        <f>IF($I2="","",IF($C2="Achat",$I2+IF($J2="",0,$J2),IF($C2="Vente",$I2-IF($J2="",0,$J2),$I2)))</f>
        <v/>
      </c>
      <c r="L2" s="2" t="inlineStr">
        <is>
          <t>Entrée</t>
        </is>
      </c>
      <c r="M2" s="5" t="n">
        <v>86500</v>
      </c>
      <c r="N2" s="6">
        <f>IF(AND($A2="",$C2="",$G2="",$H2=""),"",IF($C2="Vente",IF(OR($G2="",$H2="",$M2=""),"",($H2-$M2)*$G2-IF($J2="",0,$J2)),0))</f>
        <v/>
      </c>
      <c r="O2" s="2" t="inlineStr">
        <is>
          <t>Confirmée</t>
        </is>
      </c>
      <c r="P2" s="7" t="inlineStr">
        <is>
          <t>Camille Martin — achat longue durée.</t>
        </is>
      </c>
      <c r="Q2" s="8">
        <f>IF(AND($A2="",$B2="",$E2="",$G2=""),"",IFERROR(IF(AND($B2&lt;&gt;"",$E2&lt;&gt;"",$G2&gt;0),"OK","À vérifier"),"À vérifier"))</f>
        <v/>
      </c>
      <c r="R2" s="8">
        <f>IF($E2="","",IFERROR(VLOOKUP($E2,'Référentiels'!$H$3:$I$8,2,FALSE),""))</f>
        <v/>
      </c>
      <c r="S2" s="2" t="inlineStr">
        <is>
          <t>Paris</t>
        </is>
      </c>
    </row>
    <row r="3">
      <c r="A3" s="2" t="inlineStr">
        <is>
          <t>TRX-2026-002</t>
        </is>
      </c>
      <c r="B3" s="3" t="n">
        <v>46041</v>
      </c>
      <c r="C3" s="2" t="inlineStr">
        <is>
          <t>Achat</t>
        </is>
      </c>
      <c r="D3" s="2" t="inlineStr">
        <is>
          <t>Coinbase</t>
        </is>
      </c>
      <c r="E3" s="2" t="inlineStr">
        <is>
          <t>ETH</t>
        </is>
      </c>
      <c r="F3" s="2" t="inlineStr">
        <is>
          <t>Ethereum</t>
        </is>
      </c>
      <c r="G3" s="4" t="n">
        <v>0.4</v>
      </c>
      <c r="H3" s="5" t="n">
        <v>2950</v>
      </c>
      <c r="I3" s="9">
        <f>IF(OR($G3="",$H3=""),"",$G3*$H3)</f>
        <v/>
      </c>
      <c r="J3" s="5" t="n">
        <v>5.9</v>
      </c>
      <c r="K3" s="9">
        <f>IF($I3="","",IF($C3="Achat",$I3+IF($J3="",0,$J3),IF($C3="Vente",$I3-IF($J3="",0,$J3),$I3)))</f>
        <v/>
      </c>
      <c r="L3" s="2" t="inlineStr">
        <is>
          <t>Entrée</t>
        </is>
      </c>
      <c r="M3" s="5" t="n">
        <v>2950</v>
      </c>
      <c r="N3" s="9">
        <f>IF(AND($A3="",$C3="",$G3="",$H3=""),"",IF($C3="Vente",IF(OR($G3="",$H3="",$M3=""),"",($H3-$M3)*$G3-IF($J3="",0,$J3)),0))</f>
        <v/>
      </c>
      <c r="O3" s="2" t="inlineStr">
        <is>
          <t>Confirmée</t>
        </is>
      </c>
      <c r="P3" s="7" t="inlineStr">
        <is>
          <t>Julien Bernard — versement depuis compte bancaire.</t>
        </is>
      </c>
      <c r="Q3" s="10">
        <f>IF(AND($A3="",$B3="",$E3="",$G3=""),"",IFERROR(IF(AND($B3&lt;&gt;"",$E3&lt;&gt;"",$G3&gt;0),"OK","À vérifier"),"À vérifier"))</f>
        <v/>
      </c>
      <c r="R3" s="10">
        <f>IF($E3="","",IFERROR(VLOOKUP($E3,'Référentiels'!$H$3:$I$8,2,FALSE),""))</f>
        <v/>
      </c>
      <c r="S3" s="2" t="inlineStr">
        <is>
          <t>Lyon</t>
        </is>
      </c>
    </row>
    <row r="4">
      <c r="A4" s="2" t="inlineStr">
        <is>
          <t>TRX-2026-003</t>
        </is>
      </c>
      <c r="B4" s="3" t="n">
        <v>46056</v>
      </c>
      <c r="C4" s="2" t="inlineStr">
        <is>
          <t>Achat</t>
        </is>
      </c>
      <c r="D4" s="2" t="inlineStr">
        <is>
          <t>Bitstamp</t>
        </is>
      </c>
      <c r="E4" s="2" t="inlineStr">
        <is>
          <t>ADA</t>
        </is>
      </c>
      <c r="F4" s="2" t="inlineStr">
        <is>
          <t>Cardano</t>
        </is>
      </c>
      <c r="G4" s="4" t="n">
        <v>150</v>
      </c>
      <c r="H4" s="5" t="n">
        <v>0.72</v>
      </c>
      <c r="I4" s="6">
        <f>IF(OR($G4="",$H4=""),"",$G4*$H4)</f>
        <v/>
      </c>
      <c r="J4" s="5" t="n">
        <v>0.8</v>
      </c>
      <c r="K4" s="6">
        <f>IF($I4="","",IF($C4="Achat",$I4+IF($J4="",0,$J4),IF($C4="Vente",$I4-IF($J4="",0,$J4),$I4)))</f>
        <v/>
      </c>
      <c r="L4" s="2" t="inlineStr">
        <is>
          <t>Entrée</t>
        </is>
      </c>
      <c r="M4" s="5" t="n">
        <v>0.72</v>
      </c>
      <c r="N4" s="6">
        <f>IF(AND($A4="",$C4="",$G4="",$H4=""),"",IF($C4="Vente",IF(OR($G4="",$H4="",$M4=""),"",($H4-$M4)*$G4-IF($J4="",0,$J4)),0))</f>
        <v/>
      </c>
      <c r="O4" s="2" t="inlineStr">
        <is>
          <t>Confirmée</t>
        </is>
      </c>
      <c r="P4" s="7" t="inlineStr">
        <is>
          <t>Chloé Robert — premier achat ADA.</t>
        </is>
      </c>
      <c r="Q4" s="8">
        <f>IF(AND($A4="",$B4="",$E4="",$G4=""),"",IFERROR(IF(AND($B4&lt;&gt;"",$E4&lt;&gt;"",$G4&gt;0),"OK","À vérifier"),"À vérifier"))</f>
        <v/>
      </c>
      <c r="R4" s="8">
        <f>IF($E4="","",IFERROR(VLOOKUP($E4,'Référentiels'!$H$3:$I$8,2,FALSE),""))</f>
        <v/>
      </c>
      <c r="S4" s="2" t="inlineStr">
        <is>
          <t>Marseille</t>
        </is>
      </c>
    </row>
    <row r="5">
      <c r="A5" s="2" t="inlineStr">
        <is>
          <t>TRX-2026-004</t>
        </is>
      </c>
      <c r="B5" s="3" t="n">
        <v>46071</v>
      </c>
      <c r="C5" s="2" t="inlineStr">
        <is>
          <t>Vente</t>
        </is>
      </c>
      <c r="D5" s="2" t="inlineStr">
        <is>
          <t>Binance</t>
        </is>
      </c>
      <c r="E5" s="2" t="inlineStr">
        <is>
          <t>BTC</t>
        </is>
      </c>
      <c r="F5" s="2" t="inlineStr">
        <is>
          <t>Bitcoin</t>
        </is>
      </c>
      <c r="G5" s="4" t="n">
        <v>0.005</v>
      </c>
      <c r="H5" s="5" t="n">
        <v>91200</v>
      </c>
      <c r="I5" s="9">
        <f>IF(OR($G5="",$H5=""),"",$G5*$H5)</f>
        <v/>
      </c>
      <c r="J5" s="5" t="n">
        <v>3</v>
      </c>
      <c r="K5" s="9">
        <f>IF($I5="","",IF($C5="Achat",$I5+IF($J5="",0,$J5),IF($C5="Vente",$I5-IF($J5="",0,$J5),$I5)))</f>
        <v/>
      </c>
      <c r="L5" s="2" t="inlineStr">
        <is>
          <t>Sortie</t>
        </is>
      </c>
      <c r="M5" s="5" t="n">
        <v>86500</v>
      </c>
      <c r="N5" s="9">
        <f>IF(AND($A5="",$C5="",$G5="",$H5=""),"",IF($C5="Vente",IF(OR($G5="",$H5="",$M5=""),"",($H5-$M5)*$G5-IF($J5="",0,$J5)),0))</f>
        <v/>
      </c>
      <c r="O5" s="2" t="inlineStr">
        <is>
          <t>Confirmée</t>
        </is>
      </c>
      <c r="P5" s="7" t="inlineStr">
        <is>
          <t>Thomas Petit — prise partielle de bénéfice.</t>
        </is>
      </c>
      <c r="Q5" s="10">
        <f>IF(AND($A5="",$B5="",$E5="",$G5=""),"",IFERROR(IF(AND($B5&lt;&gt;"",$E5&lt;&gt;"",$G5&gt;0),"OK","À vérifier"),"À vérifier"))</f>
        <v/>
      </c>
      <c r="R5" s="10">
        <f>IF($E5="","",IFERROR(VLOOKUP($E5,'Référentiels'!$H$3:$I$8,2,FALSE),""))</f>
        <v/>
      </c>
      <c r="S5" s="2" t="inlineStr">
        <is>
          <t>Toulouse</t>
        </is>
      </c>
    </row>
    <row r="6">
      <c r="A6" s="2" t="inlineStr">
        <is>
          <t>TRX-2026-005</t>
        </is>
      </c>
      <c r="B6" s="3" t="n">
        <v>46086</v>
      </c>
      <c r="C6" s="2" t="inlineStr">
        <is>
          <t>Achat</t>
        </is>
      </c>
      <c r="D6" s="2" t="inlineStr">
        <is>
          <t>Kraken</t>
        </is>
      </c>
      <c r="E6" s="2" t="inlineStr">
        <is>
          <t>SOL</t>
        </is>
      </c>
      <c r="F6" s="2" t="inlineStr">
        <is>
          <t>Solana</t>
        </is>
      </c>
      <c r="G6" s="4" t="n">
        <v>2.5</v>
      </c>
      <c r="H6" s="5" t="n">
        <v>142</v>
      </c>
      <c r="I6" s="6">
        <f>IF(OR($G6="",$H6=""),"",$G6*$H6)</f>
        <v/>
      </c>
      <c r="J6" s="5" t="n">
        <v>2.2</v>
      </c>
      <c r="K6" s="6">
        <f>IF($I6="","",IF($C6="Achat",$I6+IF($J6="",0,$J6),IF($C6="Vente",$I6-IF($J6="",0,$J6),$I6)))</f>
        <v/>
      </c>
      <c r="L6" s="2" t="inlineStr">
        <is>
          <t>Entrée</t>
        </is>
      </c>
      <c r="M6" s="5" t="n">
        <v>142</v>
      </c>
      <c r="N6" s="6">
        <f>IF(AND($A6="",$C6="",$G6="",$H6=""),"",IF($C6="Vente",IF(OR($G6="",$H6="",$M6=""),"",($H6-$M6)*$G6-IF($J6="",0,$J6)),0))</f>
        <v/>
      </c>
      <c r="O6" s="2" t="inlineStr">
        <is>
          <t>Confirmée</t>
        </is>
      </c>
      <c r="P6" s="7" t="inlineStr">
        <is>
          <t>Léa Moreau — allocation Solana.</t>
        </is>
      </c>
      <c r="Q6" s="8">
        <f>IF(AND($A6="",$B6="",$E6="",$G6=""),"",IFERROR(IF(AND($B6&lt;&gt;"",$E6&lt;&gt;"",$G6&gt;0),"OK","À vérifier"),"À vérifier"))</f>
        <v/>
      </c>
      <c r="R6" s="8">
        <f>IF($E6="","",IFERROR(VLOOKUP($E6,'Référentiels'!$H$3:$I$8,2,FALSE),""))</f>
        <v/>
      </c>
      <c r="S6" s="2" t="inlineStr">
        <is>
          <t>Bordeaux</t>
        </is>
      </c>
    </row>
    <row r="7">
      <c r="A7" s="2" t="inlineStr">
        <is>
          <t>TRX-2026-006</t>
        </is>
      </c>
      <c r="B7" s="3" t="n">
        <v>46102</v>
      </c>
      <c r="C7" s="2" t="inlineStr">
        <is>
          <t>Échange</t>
        </is>
      </c>
      <c r="D7" s="2" t="inlineStr">
        <is>
          <t>Coinbase</t>
        </is>
      </c>
      <c r="E7" s="2" t="inlineStr">
        <is>
          <t>ETH</t>
        </is>
      </c>
      <c r="F7" s="2" t="inlineStr">
        <is>
          <t>Ethereum</t>
        </is>
      </c>
      <c r="G7" s="4" t="n">
        <v>0.2</v>
      </c>
      <c r="H7" s="5" t="n">
        <v>3100</v>
      </c>
      <c r="I7" s="9">
        <f>IF(OR($G7="",$H7=""),"",$G7*$H7)</f>
        <v/>
      </c>
      <c r="J7" s="5" t="n">
        <v>1.5</v>
      </c>
      <c r="K7" s="9">
        <f>IF($I7="","",IF($C7="Achat",$I7+IF($J7="",0,$J7),IF($C7="Vente",$I7-IF($J7="",0,$J7),$I7)))</f>
        <v/>
      </c>
      <c r="L7" s="2" t="inlineStr">
        <is>
          <t>Neutre</t>
        </is>
      </c>
      <c r="M7" s="5" t="n">
        <v>2950</v>
      </c>
      <c r="N7" s="9">
        <f>IF(AND($A7="",$C7="",$G7="",$H7=""),"",IF($C7="Vente",IF(OR($G7="",$H7="",$M7=""),"",($H7-$M7)*$G7-IF($J7="",0,$J7)),0))</f>
        <v/>
      </c>
      <c r="O7" s="2" t="inlineStr">
        <is>
          <t>Confirmée</t>
        </is>
      </c>
      <c r="P7" s="7" t="inlineStr">
        <is>
          <t>Nicolas Girard — échange ETH contre USDC.</t>
        </is>
      </c>
      <c r="Q7" s="10">
        <f>IF(AND($A7="",$B7="",$E7="",$G7=""),"",IFERROR(IF(AND($B7&lt;&gt;"",$E7&lt;&gt;"",$G7&gt;0),"OK","À vérifier"),"À vérifier"))</f>
        <v/>
      </c>
      <c r="R7" s="10">
        <f>IF($E7="","",IFERROR(VLOOKUP($E7,'Référentiels'!$H$3:$I$8,2,FALSE),""))</f>
        <v/>
      </c>
      <c r="S7" s="2" t="inlineStr">
        <is>
          <t>Lille</t>
        </is>
      </c>
    </row>
    <row r="8">
      <c r="A8" s="2" t="inlineStr">
        <is>
          <t>TRX-2026-007</t>
        </is>
      </c>
      <c r="B8" s="3" t="n">
        <v>46121</v>
      </c>
      <c r="C8" s="2" t="inlineStr">
        <is>
          <t>Achat</t>
        </is>
      </c>
      <c r="D8" s="2" t="inlineStr">
        <is>
          <t>Bitpanda</t>
        </is>
      </c>
      <c r="E8" s="2" t="inlineStr">
        <is>
          <t>XRP</t>
        </is>
      </c>
      <c r="F8" s="2" t="inlineStr">
        <is>
          <t>XRP Ledger</t>
        </is>
      </c>
      <c r="G8" s="4" t="n">
        <v>300</v>
      </c>
      <c r="H8" s="5" t="n">
        <v>1.85</v>
      </c>
      <c r="I8" s="6">
        <f>IF(OR($G8="",$H8=""),"",$G8*$H8)</f>
        <v/>
      </c>
      <c r="J8" s="5" t="n">
        <v>2.8</v>
      </c>
      <c r="K8" s="6">
        <f>IF($I8="","",IF($C8="Achat",$I8+IF($J8="",0,$J8),IF($C8="Vente",$I8-IF($J8="",0,$J8),$I8)))</f>
        <v/>
      </c>
      <c r="L8" s="2" t="inlineStr">
        <is>
          <t>Entrée</t>
        </is>
      </c>
      <c r="M8" s="5" t="n">
        <v>1.85</v>
      </c>
      <c r="N8" s="6">
        <f>IF(AND($A8="",$C8="",$G8="",$H8=""),"",IF($C8="Vente",IF(OR($G8="",$H8="",$M8=""),"",($H8-$M8)*$G8-IF($J8="",0,$J8)),0))</f>
        <v/>
      </c>
      <c r="O8" s="2" t="inlineStr">
        <is>
          <t>Confirmée</t>
        </is>
      </c>
      <c r="P8" s="7" t="inlineStr">
        <is>
          <t>Manon Lefèvre — renforcement XRP.</t>
        </is>
      </c>
      <c r="Q8" s="8">
        <f>IF(AND($A8="",$B8="",$E8="",$G8=""),"",IFERROR(IF(AND($B8&lt;&gt;"",$E8&lt;&gt;"",$G8&gt;0),"OK","À vérifier"),"À vérifier"))</f>
        <v/>
      </c>
      <c r="R8" s="8">
        <f>IF($E8="","",IFERROR(VLOOKUP($E8,'Référentiels'!$H$3:$I$8,2,FALSE),""))</f>
        <v/>
      </c>
      <c r="S8" s="2" t="inlineStr">
        <is>
          <t>Nantes</t>
        </is>
      </c>
    </row>
    <row r="9">
      <c r="A9" s="2" t="inlineStr">
        <is>
          <t>TRX-2026-008</t>
        </is>
      </c>
      <c r="B9" s="3" t="n">
        <v>46156</v>
      </c>
      <c r="C9" s="2" t="inlineStr">
        <is>
          <t>Vente</t>
        </is>
      </c>
      <c r="D9" s="2" t="inlineStr">
        <is>
          <t>Kraken</t>
        </is>
      </c>
      <c r="E9" s="2" t="inlineStr">
        <is>
          <t>SOL</t>
        </is>
      </c>
      <c r="F9" s="2" t="inlineStr">
        <is>
          <t>Solana</t>
        </is>
      </c>
      <c r="G9" s="4" t="n">
        <v>1</v>
      </c>
      <c r="H9" s="5" t="n">
        <v>168</v>
      </c>
      <c r="I9" s="9">
        <f>IF(OR($G9="",$H9=""),"",$G9*$H9)</f>
        <v/>
      </c>
      <c r="J9" s="5" t="n">
        <v>1.2</v>
      </c>
      <c r="K9" s="9">
        <f>IF($I9="","",IF($C9="Achat",$I9+IF($J9="",0,$J9),IF($C9="Vente",$I9-IF($J9="",0,$J9),$I9)))</f>
        <v/>
      </c>
      <c r="L9" s="2" t="inlineStr">
        <is>
          <t>Sortie</t>
        </is>
      </c>
      <c r="M9" s="5" t="n">
        <v>142</v>
      </c>
      <c r="N9" s="9">
        <f>IF(AND($A9="",$C9="",$G9="",$H9=""),"",IF($C9="Vente",IF(OR($G9="",$H9="",$M9=""),"",($H9-$M9)*$G9-IF($J9="",0,$J9)),0))</f>
        <v/>
      </c>
      <c r="O9" s="2" t="inlineStr">
        <is>
          <t>Confirmée</t>
        </is>
      </c>
      <c r="P9" s="7" t="inlineStr">
        <is>
          <t>Hugo Fournier — vente partielle SOL.</t>
        </is>
      </c>
      <c r="Q9" s="10">
        <f>IF(AND($A9="",$B9="",$E9="",$G9=""),"",IFERROR(IF(AND($B9&lt;&gt;"",$E9&lt;&gt;"",$G9&gt;0),"OK","À vérifier"),"À vérifier"))</f>
        <v/>
      </c>
      <c r="R9" s="10">
        <f>IF($E9="","",IFERROR(VLOOKUP($E9,'Référentiels'!$H$3:$I$8,2,FALSE),""))</f>
        <v/>
      </c>
      <c r="S9" s="2" t="inlineStr">
        <is>
          <t>Strasbourg</t>
        </is>
      </c>
    </row>
    <row r="10">
      <c r="A10" s="2" t="inlineStr">
        <is>
          <t>TRX-2026-009</t>
        </is>
      </c>
      <c r="B10" s="3" t="n">
        <v>46184</v>
      </c>
      <c r="C10" s="2" t="inlineStr">
        <is>
          <t>Dépôt</t>
        </is>
      </c>
      <c r="D10" s="2" t="inlineStr">
        <is>
          <t>Binance</t>
        </is>
      </c>
      <c r="E10" s="2" t="inlineStr">
        <is>
          <t>USDC</t>
        </is>
      </c>
      <c r="F10" s="2" t="inlineStr">
        <is>
          <t>ERC-20</t>
        </is>
      </c>
      <c r="G10" s="4" t="n">
        <v>500</v>
      </c>
      <c r="H10" s="5" t="n">
        <v>1</v>
      </c>
      <c r="I10" s="6">
        <f>IF(OR($G10="",$H10=""),"",$G10*$H10)</f>
        <v/>
      </c>
      <c r="J10" s="5" t="n">
        <v>0</v>
      </c>
      <c r="K10" s="6">
        <f>IF($I10="","",IF($C10="Achat",$I10+IF($J10="",0,$J10),IF($C10="Vente",$I10-IF($J10="",0,$J10),$I10)))</f>
        <v/>
      </c>
      <c r="L10" s="2" t="inlineStr">
        <is>
          <t>Entrée</t>
        </is>
      </c>
      <c r="M10" s="5" t="n">
        <v>1</v>
      </c>
      <c r="N10" s="6">
        <f>IF(AND($A10="",$C10="",$G10="",$H10=""),"",IF($C10="Vente",IF(OR($G10="",$H10="",$M10=""),"",($H10-$M10)*$G10-IF($J10="",0,$J10)),0))</f>
        <v/>
      </c>
      <c r="O10" s="2" t="inlineStr">
        <is>
          <t>Confirmée</t>
        </is>
      </c>
      <c r="P10" s="7" t="inlineStr">
        <is>
          <t>Émilie Fontaine — dépôt de stablecoins.</t>
        </is>
      </c>
      <c r="Q10" s="8">
        <f>IF(AND($A10="",$B10="",$E10="",$G10=""),"",IFERROR(IF(AND($B10&lt;&gt;"",$E10&lt;&gt;"",$G10&gt;0),"OK","À vérifier"),"À vérifier"))</f>
        <v/>
      </c>
      <c r="R10" s="8">
        <f>IF($E10="","",IFERROR(VLOOKUP($E10,'Référentiels'!$H$3:$I$8,2,FALSE),""))</f>
        <v/>
      </c>
      <c r="S10" s="2" t="inlineStr">
        <is>
          <t>Rennes</t>
        </is>
      </c>
    </row>
    <row r="11">
      <c r="A11" s="2" t="n"/>
      <c r="B11" s="3" t="n"/>
      <c r="C11" s="2" t="n"/>
      <c r="D11" s="2" t="n"/>
      <c r="E11" s="2" t="n"/>
      <c r="F11" s="2" t="n"/>
      <c r="G11" s="4" t="n"/>
      <c r="H11" s="5" t="n"/>
      <c r="I11" s="9">
        <f>IF(OR($G11="",$H11=""),"",$G11*$H11)</f>
        <v/>
      </c>
      <c r="J11" s="5" t="n"/>
      <c r="K11" s="9">
        <f>IF($I11="","",IF($C11="Achat",$I11+IF($J11="",0,$J11),IF($C11="Vente",$I11-IF($J11="",0,$J11),$I11)))</f>
        <v/>
      </c>
      <c r="L11" s="2" t="n"/>
      <c r="M11" s="5" t="n"/>
      <c r="N11" s="9">
        <f>IF(AND($A11="",$C11="",$G11="",$H11=""),"",IF($C11="Vente",IF(OR($G11="",$H11="",$M11=""),"",($H11-$M11)*$G11-IF($J11="",0,$J11)),0))</f>
        <v/>
      </c>
      <c r="O11" s="2" t="n"/>
      <c r="P11" s="7" t="n"/>
      <c r="Q11" s="10">
        <f>IF(AND($A11="",$B11="",$E11="",$G11=""),"",IFERROR(IF(AND($B11&lt;&gt;"",$E11&lt;&gt;"",$G11&gt;0),"OK","À vérifier"),"À vérifier"))</f>
        <v/>
      </c>
      <c r="R11" s="10">
        <f>IF($E11="","",IFERROR(VLOOKUP($E11,'Référentiels'!$H$3:$I$8,2,FALSE),""))</f>
        <v/>
      </c>
      <c r="S11" s="2" t="n"/>
    </row>
    <row r="12">
      <c r="A12" s="2" t="n"/>
      <c r="B12" s="3" t="n"/>
      <c r="C12" s="2" t="n"/>
      <c r="D12" s="2" t="n"/>
      <c r="E12" s="2" t="n"/>
      <c r="F12" s="2" t="n"/>
      <c r="G12" s="4" t="n"/>
      <c r="H12" s="5" t="n"/>
      <c r="I12" s="6">
        <f>IF(OR($G12="",$H12=""),"",$G12*$H12)</f>
        <v/>
      </c>
      <c r="J12" s="5" t="n"/>
      <c r="K12" s="6">
        <f>IF($I12="","",IF($C12="Achat",$I12+IF($J12="",0,$J12),IF($C12="Vente",$I12-IF($J12="",0,$J12),$I12)))</f>
        <v/>
      </c>
      <c r="L12" s="2" t="n"/>
      <c r="M12" s="5" t="n"/>
      <c r="N12" s="6">
        <f>IF(AND($A12="",$C12="",$G12="",$H12=""),"",IF($C12="Vente",IF(OR($G12="",$H12="",$M12=""),"",($H12-$M12)*$G12-IF($J12="",0,$J12)),0))</f>
        <v/>
      </c>
      <c r="O12" s="2" t="n"/>
      <c r="P12" s="7" t="n"/>
      <c r="Q12" s="8">
        <f>IF(AND($A12="",$B12="",$E12="",$G12=""),"",IFERROR(IF(AND($B12&lt;&gt;"",$E12&lt;&gt;"",$G12&gt;0),"OK","À vérifier"),"À vérifier"))</f>
        <v/>
      </c>
      <c r="R12" s="8">
        <f>IF($E12="","",IFERROR(VLOOKUP($E12,'Référentiels'!$H$3:$I$8,2,FALSE),""))</f>
        <v/>
      </c>
      <c r="S12" s="2" t="n"/>
    </row>
    <row r="13">
      <c r="A13" s="2" t="n"/>
      <c r="B13" s="3" t="n"/>
      <c r="C13" s="2" t="n"/>
      <c r="D13" s="2" t="n"/>
      <c r="E13" s="2" t="n"/>
      <c r="F13" s="2" t="n"/>
      <c r="G13" s="4" t="n"/>
      <c r="H13" s="5" t="n"/>
      <c r="I13" s="9">
        <f>IF(OR($G13="",$H13=""),"",$G13*$H13)</f>
        <v/>
      </c>
      <c r="J13" s="5" t="n"/>
      <c r="K13" s="9">
        <f>IF($I13="","",IF($C13="Achat",$I13+IF($J13="",0,$J13),IF($C13="Vente",$I13-IF($J13="",0,$J13),$I13)))</f>
        <v/>
      </c>
      <c r="L13" s="2" t="n"/>
      <c r="M13" s="5" t="n"/>
      <c r="N13" s="9">
        <f>IF(AND($A13="",$C13="",$G13="",$H13=""),"",IF($C13="Vente",IF(OR($G13="",$H13="",$M13=""),"",($H13-$M13)*$G13-IF($J13="",0,$J13)),0))</f>
        <v/>
      </c>
      <c r="O13" s="2" t="n"/>
      <c r="P13" s="7" t="n"/>
      <c r="Q13" s="10">
        <f>IF(AND($A13="",$B13="",$E13="",$G13=""),"",IFERROR(IF(AND($B13&lt;&gt;"",$E13&lt;&gt;"",$G13&gt;0),"OK","À vérifier"),"À vérifier"))</f>
        <v/>
      </c>
      <c r="R13" s="10">
        <f>IF($E13="","",IFERROR(VLOOKUP($E13,'Référentiels'!$H$3:$I$8,2,FALSE),""))</f>
        <v/>
      </c>
      <c r="S13" s="2" t="n"/>
    </row>
    <row r="14">
      <c r="A14" s="2" t="n"/>
      <c r="B14" s="3" t="n"/>
      <c r="C14" s="2" t="n"/>
      <c r="D14" s="2" t="n"/>
      <c r="E14" s="2" t="n"/>
      <c r="F14" s="2" t="n"/>
      <c r="G14" s="4" t="n"/>
      <c r="H14" s="5" t="n"/>
      <c r="I14" s="6">
        <f>IF(OR($G14="",$H14=""),"",$G14*$H14)</f>
        <v/>
      </c>
      <c r="J14" s="5" t="n"/>
      <c r="K14" s="6">
        <f>IF($I14="","",IF($C14="Achat",$I14+IF($J14="",0,$J14),IF($C14="Vente",$I14-IF($J14="",0,$J14),$I14)))</f>
        <v/>
      </c>
      <c r="L14" s="2" t="n"/>
      <c r="M14" s="5" t="n"/>
      <c r="N14" s="6">
        <f>IF(AND($A14="",$C14="",$G14="",$H14=""),"",IF($C14="Vente",IF(OR($G14="",$H14="",$M14=""),"",($H14-$M14)*$G14-IF($J14="",0,$J14)),0))</f>
        <v/>
      </c>
      <c r="O14" s="2" t="n"/>
      <c r="P14" s="7" t="n"/>
      <c r="Q14" s="8">
        <f>IF(AND($A14="",$B14="",$E14="",$G14=""),"",IFERROR(IF(AND($B14&lt;&gt;"",$E14&lt;&gt;"",$G14&gt;0),"OK","À vérifier"),"À vérifier"))</f>
        <v/>
      </c>
      <c r="R14" s="8">
        <f>IF($E14="","",IFERROR(VLOOKUP($E14,'Référentiels'!$H$3:$I$8,2,FALSE),""))</f>
        <v/>
      </c>
      <c r="S14" s="2" t="n"/>
    </row>
    <row r="15">
      <c r="A15" s="2" t="n"/>
      <c r="B15" s="3" t="n"/>
      <c r="C15" s="2" t="n"/>
      <c r="D15" s="2" t="n"/>
      <c r="E15" s="2" t="n"/>
      <c r="F15" s="2" t="n"/>
      <c r="G15" s="4" t="n"/>
      <c r="H15" s="5" t="n"/>
      <c r="I15" s="9">
        <f>IF(OR($G15="",$H15=""),"",$G15*$H15)</f>
        <v/>
      </c>
      <c r="J15" s="5" t="n"/>
      <c r="K15" s="9">
        <f>IF($I15="","",IF($C15="Achat",$I15+IF($J15="",0,$J15),IF($C15="Vente",$I15-IF($J15="",0,$J15),$I15)))</f>
        <v/>
      </c>
      <c r="L15" s="2" t="n"/>
      <c r="M15" s="5" t="n"/>
      <c r="N15" s="9">
        <f>IF(AND($A15="",$C15="",$G15="",$H15=""),"",IF($C15="Vente",IF(OR($G15="",$H15="",$M15=""),"",($H15-$M15)*$G15-IF($J15="",0,$J15)),0))</f>
        <v/>
      </c>
      <c r="O15" s="2" t="n"/>
      <c r="P15" s="7" t="n"/>
      <c r="Q15" s="10">
        <f>IF(AND($A15="",$B15="",$E15="",$G15=""),"",IFERROR(IF(AND($B15&lt;&gt;"",$E15&lt;&gt;"",$G15&gt;0),"OK","À vérifier"),"À vérifier"))</f>
        <v/>
      </c>
      <c r="R15" s="10">
        <f>IF($E15="","",IFERROR(VLOOKUP($E15,'Référentiels'!$H$3:$I$8,2,FALSE),""))</f>
        <v/>
      </c>
      <c r="S15" s="2" t="n"/>
    </row>
    <row r="16">
      <c r="A16" s="2" t="n"/>
      <c r="B16" s="3" t="n"/>
      <c r="C16" s="2" t="n"/>
      <c r="D16" s="2" t="n"/>
      <c r="E16" s="2" t="n"/>
      <c r="F16" s="2" t="n"/>
      <c r="G16" s="4" t="n"/>
      <c r="H16" s="5" t="n"/>
      <c r="I16" s="6">
        <f>IF(OR($G16="",$H16=""),"",$G16*$H16)</f>
        <v/>
      </c>
      <c r="J16" s="5" t="n"/>
      <c r="K16" s="6">
        <f>IF($I16="","",IF($C16="Achat",$I16+IF($J16="",0,$J16),IF($C16="Vente",$I16-IF($J16="",0,$J16),$I16)))</f>
        <v/>
      </c>
      <c r="L16" s="2" t="n"/>
      <c r="M16" s="5" t="n"/>
      <c r="N16" s="6">
        <f>IF(AND($A16="",$C16="",$G16="",$H16=""),"",IF($C16="Vente",IF(OR($G16="",$H16="",$M16=""),"",($H16-$M16)*$G16-IF($J16="",0,$J16)),0))</f>
        <v/>
      </c>
      <c r="O16" s="2" t="n"/>
      <c r="P16" s="7" t="n"/>
      <c r="Q16" s="8">
        <f>IF(AND($A16="",$B16="",$E16="",$G16=""),"",IFERROR(IF(AND($B16&lt;&gt;"",$E16&lt;&gt;"",$G16&gt;0),"OK","À vérifier"),"À vérifier"))</f>
        <v/>
      </c>
      <c r="R16" s="8">
        <f>IF($E16="","",IFERROR(VLOOKUP($E16,'Référentiels'!$H$3:$I$8,2,FALSE),""))</f>
        <v/>
      </c>
      <c r="S16" s="2" t="n"/>
    </row>
    <row r="17">
      <c r="A17" s="2" t="n"/>
      <c r="B17" s="3" t="n"/>
      <c r="C17" s="2" t="n"/>
      <c r="D17" s="2" t="n"/>
      <c r="E17" s="2" t="n"/>
      <c r="F17" s="2" t="n"/>
      <c r="G17" s="4" t="n"/>
      <c r="H17" s="5" t="n"/>
      <c r="I17" s="9">
        <f>IF(OR($G17="",$H17=""),"",$G17*$H17)</f>
        <v/>
      </c>
      <c r="J17" s="5" t="n"/>
      <c r="K17" s="9">
        <f>IF($I17="","",IF($C17="Achat",$I17+IF($J17="",0,$J17),IF($C17="Vente",$I17-IF($J17="",0,$J17),$I17)))</f>
        <v/>
      </c>
      <c r="L17" s="2" t="n"/>
      <c r="M17" s="5" t="n"/>
      <c r="N17" s="9">
        <f>IF(AND($A17="",$C17="",$G17="",$H17=""),"",IF($C17="Vente",IF(OR($G17="",$H17="",$M17=""),"",($H17-$M17)*$G17-IF($J17="",0,$J17)),0))</f>
        <v/>
      </c>
      <c r="O17" s="2" t="n"/>
      <c r="P17" s="7" t="n"/>
      <c r="Q17" s="10">
        <f>IF(AND($A17="",$B17="",$E17="",$G17=""),"",IFERROR(IF(AND($B17&lt;&gt;"",$E17&lt;&gt;"",$G17&gt;0),"OK","À vérifier"),"À vérifier"))</f>
        <v/>
      </c>
      <c r="R17" s="10">
        <f>IF($E17="","",IFERROR(VLOOKUP($E17,'Référentiels'!$H$3:$I$8,2,FALSE),""))</f>
        <v/>
      </c>
      <c r="S17" s="2" t="n"/>
    </row>
    <row r="18">
      <c r="A18" s="2" t="n"/>
      <c r="B18" s="3" t="n"/>
      <c r="C18" s="2" t="n"/>
      <c r="D18" s="2" t="n"/>
      <c r="E18" s="2" t="n"/>
      <c r="F18" s="2" t="n"/>
      <c r="G18" s="4" t="n"/>
      <c r="H18" s="5" t="n"/>
      <c r="I18" s="6">
        <f>IF(OR($G18="",$H18=""),"",$G18*$H18)</f>
        <v/>
      </c>
      <c r="J18" s="5" t="n"/>
      <c r="K18" s="6">
        <f>IF($I18="","",IF($C18="Achat",$I18+IF($J18="",0,$J18),IF($C18="Vente",$I18-IF($J18="",0,$J18),$I18)))</f>
        <v/>
      </c>
      <c r="L18" s="2" t="n"/>
      <c r="M18" s="5" t="n"/>
      <c r="N18" s="6">
        <f>IF(AND($A18="",$C18="",$G18="",$H18=""),"",IF($C18="Vente",IF(OR($G18="",$H18="",$M18=""),"",($H18-$M18)*$G18-IF($J18="",0,$J18)),0))</f>
        <v/>
      </c>
      <c r="O18" s="2" t="n"/>
      <c r="P18" s="7" t="n"/>
      <c r="Q18" s="8">
        <f>IF(AND($A18="",$B18="",$E18="",$G18=""),"",IFERROR(IF(AND($B18&lt;&gt;"",$E18&lt;&gt;"",$G18&gt;0),"OK","À vérifier"),"À vérifier"))</f>
        <v/>
      </c>
      <c r="R18" s="8">
        <f>IF($E18="","",IFERROR(VLOOKUP($E18,'Référentiels'!$H$3:$I$8,2,FALSE),""))</f>
        <v/>
      </c>
      <c r="S18" s="2" t="n"/>
    </row>
    <row r="19">
      <c r="A19" s="2" t="n"/>
      <c r="B19" s="3" t="n"/>
      <c r="C19" s="2" t="n"/>
      <c r="D19" s="2" t="n"/>
      <c r="E19" s="2" t="n"/>
      <c r="F19" s="2" t="n"/>
      <c r="G19" s="4" t="n"/>
      <c r="H19" s="5" t="n"/>
      <c r="I19" s="9">
        <f>IF(OR($G19="",$H19=""),"",$G19*$H19)</f>
        <v/>
      </c>
      <c r="J19" s="5" t="n"/>
      <c r="K19" s="9">
        <f>IF($I19="","",IF($C19="Achat",$I19+IF($J19="",0,$J19),IF($C19="Vente",$I19-IF($J19="",0,$J19),$I19)))</f>
        <v/>
      </c>
      <c r="L19" s="2" t="n"/>
      <c r="M19" s="5" t="n"/>
      <c r="N19" s="9">
        <f>IF(AND($A19="",$C19="",$G19="",$H19=""),"",IF($C19="Vente",IF(OR($G19="",$H19="",$M19=""),"",($H19-$M19)*$G19-IF($J19="",0,$J19)),0))</f>
        <v/>
      </c>
      <c r="O19" s="2" t="n"/>
      <c r="P19" s="7" t="n"/>
      <c r="Q19" s="10">
        <f>IF(AND($A19="",$B19="",$E19="",$G19=""),"",IFERROR(IF(AND($B19&lt;&gt;"",$E19&lt;&gt;"",$G19&gt;0),"OK","À vérifier"),"À vérifier"))</f>
        <v/>
      </c>
      <c r="R19" s="10">
        <f>IF($E19="","",IFERROR(VLOOKUP($E19,'Référentiels'!$H$3:$I$8,2,FALSE),""))</f>
        <v/>
      </c>
      <c r="S19" s="2" t="n"/>
    </row>
    <row r="20">
      <c r="A20" s="2" t="n"/>
      <c r="B20" s="3" t="n"/>
      <c r="C20" s="2" t="n"/>
      <c r="D20" s="2" t="n"/>
      <c r="E20" s="2" t="n"/>
      <c r="F20" s="2" t="n"/>
      <c r="G20" s="4" t="n"/>
      <c r="H20" s="5" t="n"/>
      <c r="I20" s="6">
        <f>IF(OR($G20="",$H20=""),"",$G20*$H20)</f>
        <v/>
      </c>
      <c r="J20" s="5" t="n"/>
      <c r="K20" s="6">
        <f>IF($I20="","",IF($C20="Achat",$I20+IF($J20="",0,$J20),IF($C20="Vente",$I20-IF($J20="",0,$J20),$I20)))</f>
        <v/>
      </c>
      <c r="L20" s="2" t="n"/>
      <c r="M20" s="5" t="n"/>
      <c r="N20" s="6">
        <f>IF(AND($A20="",$C20="",$G20="",$H20=""),"",IF($C20="Vente",IF(OR($G20="",$H20="",$M20=""),"",($H20-$M20)*$G20-IF($J20="",0,$J20)),0))</f>
        <v/>
      </c>
      <c r="O20" s="2" t="n"/>
      <c r="P20" s="7" t="n"/>
      <c r="Q20" s="8">
        <f>IF(AND($A20="",$B20="",$E20="",$G20=""),"",IFERROR(IF(AND($B20&lt;&gt;"",$E20&lt;&gt;"",$G20&gt;0),"OK","À vérifier"),"À vérifier"))</f>
        <v/>
      </c>
      <c r="R20" s="8">
        <f>IF($E20="","",IFERROR(VLOOKUP($E20,'Référentiels'!$H$3:$I$8,2,FALSE),""))</f>
        <v/>
      </c>
      <c r="S20" s="2" t="n"/>
    </row>
    <row r="21">
      <c r="A21" s="2" t="n"/>
      <c r="B21" s="3" t="n"/>
      <c r="C21" s="2" t="n"/>
      <c r="D21" s="2" t="n"/>
      <c r="E21" s="2" t="n"/>
      <c r="F21" s="2" t="n"/>
      <c r="G21" s="4" t="n"/>
      <c r="H21" s="5" t="n"/>
      <c r="I21" s="9">
        <f>IF(OR($G21="",$H21=""),"",$G21*$H21)</f>
        <v/>
      </c>
      <c r="J21" s="5" t="n"/>
      <c r="K21" s="9">
        <f>IF($I21="","",IF($C21="Achat",$I21+IF($J21="",0,$J21),IF($C21="Vente",$I21-IF($J21="",0,$J21),$I21)))</f>
        <v/>
      </c>
      <c r="L21" s="2" t="n"/>
      <c r="M21" s="5" t="n"/>
      <c r="N21" s="9">
        <f>IF(AND($A21="",$C21="",$G21="",$H21=""),"",IF($C21="Vente",IF(OR($G21="",$H21="",$M21=""),"",($H21-$M21)*$G21-IF($J21="",0,$J21)),0))</f>
        <v/>
      </c>
      <c r="O21" s="2" t="n"/>
      <c r="P21" s="7" t="n"/>
      <c r="Q21" s="10">
        <f>IF(AND($A21="",$B21="",$E21="",$G21=""),"",IFERROR(IF(AND($B21&lt;&gt;"",$E21&lt;&gt;"",$G21&gt;0),"OK","À vérifier"),"À vérifier"))</f>
        <v/>
      </c>
      <c r="R21" s="10">
        <f>IF($E21="","",IFERROR(VLOOKUP($E21,'Référentiels'!$H$3:$I$8,2,FALSE),""))</f>
        <v/>
      </c>
      <c r="S21" s="2" t="n"/>
    </row>
    <row r="22">
      <c r="A22" s="2" t="n"/>
      <c r="B22" s="3" t="n"/>
      <c r="C22" s="2" t="n"/>
      <c r="D22" s="2" t="n"/>
      <c r="E22" s="2" t="n"/>
      <c r="F22" s="2" t="n"/>
      <c r="G22" s="4" t="n"/>
      <c r="H22" s="5" t="n"/>
      <c r="I22" s="6">
        <f>IF(OR($G22="",$H22=""),"",$G22*$H22)</f>
        <v/>
      </c>
      <c r="J22" s="5" t="n"/>
      <c r="K22" s="6">
        <f>IF($I22="","",IF($C22="Achat",$I22+IF($J22="",0,$J22),IF($C22="Vente",$I22-IF($J22="",0,$J22),$I22)))</f>
        <v/>
      </c>
      <c r="L22" s="2" t="n"/>
      <c r="M22" s="5" t="n"/>
      <c r="N22" s="6">
        <f>IF(AND($A22="",$C22="",$G22="",$H22=""),"",IF($C22="Vente",IF(OR($G22="",$H22="",$M22=""),"",($H22-$M22)*$G22-IF($J22="",0,$J22)),0))</f>
        <v/>
      </c>
      <c r="O22" s="2" t="n"/>
      <c r="P22" s="7" t="n"/>
      <c r="Q22" s="8">
        <f>IF(AND($A22="",$B22="",$E22="",$G22=""),"",IFERROR(IF(AND($B22&lt;&gt;"",$E22&lt;&gt;"",$G22&gt;0),"OK","À vérifier"),"À vérifier"))</f>
        <v/>
      </c>
      <c r="R22" s="8">
        <f>IF($E22="","",IFERROR(VLOOKUP($E22,'Référentiels'!$H$3:$I$8,2,FALSE),""))</f>
        <v/>
      </c>
      <c r="S22" s="2" t="n"/>
    </row>
    <row r="23">
      <c r="A23" s="2" t="n"/>
      <c r="B23" s="3" t="n"/>
      <c r="C23" s="2" t="n"/>
      <c r="D23" s="2" t="n"/>
      <c r="E23" s="2" t="n"/>
      <c r="F23" s="2" t="n"/>
      <c r="G23" s="4" t="n"/>
      <c r="H23" s="5" t="n"/>
      <c r="I23" s="9">
        <f>IF(OR($G23="",$H23=""),"",$G23*$H23)</f>
        <v/>
      </c>
      <c r="J23" s="5" t="n"/>
      <c r="K23" s="9">
        <f>IF($I23="","",IF($C23="Achat",$I23+IF($J23="",0,$J23),IF($C23="Vente",$I23-IF($J23="",0,$J23),$I23)))</f>
        <v/>
      </c>
      <c r="L23" s="2" t="n"/>
      <c r="M23" s="5" t="n"/>
      <c r="N23" s="9">
        <f>IF(AND($A23="",$C23="",$G23="",$H23=""),"",IF($C23="Vente",IF(OR($G23="",$H23="",$M23=""),"",($H23-$M23)*$G23-IF($J23="",0,$J23)),0))</f>
        <v/>
      </c>
      <c r="O23" s="2" t="n"/>
      <c r="P23" s="7" t="n"/>
      <c r="Q23" s="10">
        <f>IF(AND($A23="",$B23="",$E23="",$G23=""),"",IFERROR(IF(AND($B23&lt;&gt;"",$E23&lt;&gt;"",$G23&gt;0),"OK","À vérifier"),"À vérifier"))</f>
        <v/>
      </c>
      <c r="R23" s="10">
        <f>IF($E23="","",IFERROR(VLOOKUP($E23,'Référentiels'!$H$3:$I$8,2,FALSE),""))</f>
        <v/>
      </c>
      <c r="S23" s="2" t="n"/>
    </row>
    <row r="24">
      <c r="A24" s="2" t="n"/>
      <c r="B24" s="3" t="n"/>
      <c r="C24" s="2" t="n"/>
      <c r="D24" s="2" t="n"/>
      <c r="E24" s="2" t="n"/>
      <c r="F24" s="2" t="n"/>
      <c r="G24" s="4" t="n"/>
      <c r="H24" s="5" t="n"/>
      <c r="I24" s="6">
        <f>IF(OR($G24="",$H24=""),"",$G24*$H24)</f>
        <v/>
      </c>
      <c r="J24" s="5" t="n"/>
      <c r="K24" s="6">
        <f>IF($I24="","",IF($C24="Achat",$I24+IF($J24="",0,$J24),IF($C24="Vente",$I24-IF($J24="",0,$J24),$I24)))</f>
        <v/>
      </c>
      <c r="L24" s="2" t="n"/>
      <c r="M24" s="5" t="n"/>
      <c r="N24" s="6">
        <f>IF(AND($A24="",$C24="",$G24="",$H24=""),"",IF($C24="Vente",IF(OR($G24="",$H24="",$M24=""),"",($H24-$M24)*$G24-IF($J24="",0,$J24)),0))</f>
        <v/>
      </c>
      <c r="O24" s="2" t="n"/>
      <c r="P24" s="7" t="n"/>
      <c r="Q24" s="8">
        <f>IF(AND($A24="",$B24="",$E24="",$G24=""),"",IFERROR(IF(AND($B24&lt;&gt;"",$E24&lt;&gt;"",$G24&gt;0),"OK","À vérifier"),"À vérifier"))</f>
        <v/>
      </c>
      <c r="R24" s="8">
        <f>IF($E24="","",IFERROR(VLOOKUP($E24,'Référentiels'!$H$3:$I$8,2,FALSE),""))</f>
        <v/>
      </c>
      <c r="S24" s="2" t="n"/>
    </row>
    <row r="25">
      <c r="A25" s="2" t="n"/>
      <c r="B25" s="3" t="n"/>
      <c r="C25" s="2" t="n"/>
      <c r="D25" s="2" t="n"/>
      <c r="E25" s="2" t="n"/>
      <c r="F25" s="2" t="n"/>
      <c r="G25" s="4" t="n"/>
      <c r="H25" s="5" t="n"/>
      <c r="I25" s="9">
        <f>IF(OR($G25="",$H25=""),"",$G25*$H25)</f>
        <v/>
      </c>
      <c r="J25" s="5" t="n"/>
      <c r="K25" s="9">
        <f>IF($I25="","",IF($C25="Achat",$I25+IF($J25="",0,$J25),IF($C25="Vente",$I25-IF($J25="",0,$J25),$I25)))</f>
        <v/>
      </c>
      <c r="L25" s="2" t="n"/>
      <c r="M25" s="5" t="n"/>
      <c r="N25" s="9">
        <f>IF(AND($A25="",$C25="",$G25="",$H25=""),"",IF($C25="Vente",IF(OR($G25="",$H25="",$M25=""),"",($H25-$M25)*$G25-IF($J25="",0,$J25)),0))</f>
        <v/>
      </c>
      <c r="O25" s="2" t="n"/>
      <c r="P25" s="7" t="n"/>
      <c r="Q25" s="10">
        <f>IF(AND($A25="",$B25="",$E25="",$G25=""),"",IFERROR(IF(AND($B25&lt;&gt;"",$E25&lt;&gt;"",$G25&gt;0),"OK","À vérifier"),"À vérifier"))</f>
        <v/>
      </c>
      <c r="R25" s="10">
        <f>IF($E25="","",IFERROR(VLOOKUP($E25,'Référentiels'!$H$3:$I$8,2,FALSE),""))</f>
        <v/>
      </c>
      <c r="S25" s="2" t="n"/>
    </row>
    <row r="26">
      <c r="A26" s="2" t="n"/>
      <c r="B26" s="3" t="n"/>
      <c r="C26" s="2" t="n"/>
      <c r="D26" s="2" t="n"/>
      <c r="E26" s="2" t="n"/>
      <c r="F26" s="2" t="n"/>
      <c r="G26" s="4" t="n"/>
      <c r="H26" s="5" t="n"/>
      <c r="I26" s="6">
        <f>IF(OR($G26="",$H26=""),"",$G26*$H26)</f>
        <v/>
      </c>
      <c r="J26" s="5" t="n"/>
      <c r="K26" s="6">
        <f>IF($I26="","",IF($C26="Achat",$I26+IF($J26="",0,$J26),IF($C26="Vente",$I26-IF($J26="",0,$J26),$I26)))</f>
        <v/>
      </c>
      <c r="L26" s="2" t="n"/>
      <c r="M26" s="5" t="n"/>
      <c r="N26" s="6">
        <f>IF(AND($A26="",$C26="",$G26="",$H26=""),"",IF($C26="Vente",IF(OR($G26="",$H26="",$M26=""),"",($H26-$M26)*$G26-IF($J26="",0,$J26)),0))</f>
        <v/>
      </c>
      <c r="O26" s="2" t="n"/>
      <c r="P26" s="7" t="n"/>
      <c r="Q26" s="8">
        <f>IF(AND($A26="",$B26="",$E26="",$G26=""),"",IFERROR(IF(AND($B26&lt;&gt;"",$E26&lt;&gt;"",$G26&gt;0),"OK","À vérifier"),"À vérifier"))</f>
        <v/>
      </c>
      <c r="R26" s="8">
        <f>IF($E26="","",IFERROR(VLOOKUP($E26,'Référentiels'!$H$3:$I$8,2,FALSE),""))</f>
        <v/>
      </c>
      <c r="S26" s="2" t="n"/>
    </row>
    <row r="27">
      <c r="A27" s="2" t="n"/>
      <c r="B27" s="3" t="n"/>
      <c r="C27" s="2" t="n"/>
      <c r="D27" s="2" t="n"/>
      <c r="E27" s="2" t="n"/>
      <c r="F27" s="2" t="n"/>
      <c r="G27" s="4" t="n"/>
      <c r="H27" s="5" t="n"/>
      <c r="I27" s="9">
        <f>IF(OR($G27="",$H27=""),"",$G27*$H27)</f>
        <v/>
      </c>
      <c r="J27" s="5" t="n"/>
      <c r="K27" s="9">
        <f>IF($I27="","",IF($C27="Achat",$I27+IF($J27="",0,$J27),IF($C27="Vente",$I27-IF($J27="",0,$J27),$I27)))</f>
        <v/>
      </c>
      <c r="L27" s="2" t="n"/>
      <c r="M27" s="5" t="n"/>
      <c r="N27" s="9">
        <f>IF(AND($A27="",$C27="",$G27="",$H27=""),"",IF($C27="Vente",IF(OR($G27="",$H27="",$M27=""),"",($H27-$M27)*$G27-IF($J27="",0,$J27)),0))</f>
        <v/>
      </c>
      <c r="O27" s="2" t="n"/>
      <c r="P27" s="7" t="n"/>
      <c r="Q27" s="10">
        <f>IF(AND($A27="",$B27="",$E27="",$G27=""),"",IFERROR(IF(AND($B27&lt;&gt;"",$E27&lt;&gt;"",$G27&gt;0),"OK","À vérifier"),"À vérifier"))</f>
        <v/>
      </c>
      <c r="R27" s="10">
        <f>IF($E27="","",IFERROR(VLOOKUP($E27,'Référentiels'!$H$3:$I$8,2,FALSE),""))</f>
        <v/>
      </c>
      <c r="S27" s="2" t="n"/>
    </row>
    <row r="28">
      <c r="A28" s="2" t="n"/>
      <c r="B28" s="3" t="n"/>
      <c r="C28" s="2" t="n"/>
      <c r="D28" s="2" t="n"/>
      <c r="E28" s="2" t="n"/>
      <c r="F28" s="2" t="n"/>
      <c r="G28" s="4" t="n"/>
      <c r="H28" s="5" t="n"/>
      <c r="I28" s="6">
        <f>IF(OR($G28="",$H28=""),"",$G28*$H28)</f>
        <v/>
      </c>
      <c r="J28" s="5" t="n"/>
      <c r="K28" s="6">
        <f>IF($I28="","",IF($C28="Achat",$I28+IF($J28="",0,$J28),IF($C28="Vente",$I28-IF($J28="",0,$J28),$I28)))</f>
        <v/>
      </c>
      <c r="L28" s="2" t="n"/>
      <c r="M28" s="5" t="n"/>
      <c r="N28" s="6">
        <f>IF(AND($A28="",$C28="",$G28="",$H28=""),"",IF($C28="Vente",IF(OR($G28="",$H28="",$M28=""),"",($H28-$M28)*$G28-IF($J28="",0,$J28)),0))</f>
        <v/>
      </c>
      <c r="O28" s="2" t="n"/>
      <c r="P28" s="7" t="n"/>
      <c r="Q28" s="8">
        <f>IF(AND($A28="",$B28="",$E28="",$G28=""),"",IFERROR(IF(AND($B28&lt;&gt;"",$E28&lt;&gt;"",$G28&gt;0),"OK","À vérifier"),"À vérifier"))</f>
        <v/>
      </c>
      <c r="R28" s="8">
        <f>IF($E28="","",IFERROR(VLOOKUP($E28,'Référentiels'!$H$3:$I$8,2,FALSE),""))</f>
        <v/>
      </c>
      <c r="S28" s="2" t="n"/>
    </row>
    <row r="29">
      <c r="A29" s="2" t="n"/>
      <c r="B29" s="3" t="n"/>
      <c r="C29" s="2" t="n"/>
      <c r="D29" s="2" t="n"/>
      <c r="E29" s="2" t="n"/>
      <c r="F29" s="2" t="n"/>
      <c r="G29" s="4" t="n"/>
      <c r="H29" s="5" t="n"/>
      <c r="I29" s="9">
        <f>IF(OR($G29="",$H29=""),"",$G29*$H29)</f>
        <v/>
      </c>
      <c r="J29" s="5" t="n"/>
      <c r="K29" s="9">
        <f>IF($I29="","",IF($C29="Achat",$I29+IF($J29="",0,$J29),IF($C29="Vente",$I29-IF($J29="",0,$J29),$I29)))</f>
        <v/>
      </c>
      <c r="L29" s="2" t="n"/>
      <c r="M29" s="5" t="n"/>
      <c r="N29" s="9">
        <f>IF(AND($A29="",$C29="",$G29="",$H29=""),"",IF($C29="Vente",IF(OR($G29="",$H29="",$M29=""),"",($H29-$M29)*$G29-IF($J29="",0,$J29)),0))</f>
        <v/>
      </c>
      <c r="O29" s="2" t="n"/>
      <c r="P29" s="7" t="n"/>
      <c r="Q29" s="10">
        <f>IF(AND($A29="",$B29="",$E29="",$G29=""),"",IFERROR(IF(AND($B29&lt;&gt;"",$E29&lt;&gt;"",$G29&gt;0),"OK","À vérifier"),"À vérifier"))</f>
        <v/>
      </c>
      <c r="R29" s="10">
        <f>IF($E29="","",IFERROR(VLOOKUP($E29,'Référentiels'!$H$3:$I$8,2,FALSE),""))</f>
        <v/>
      </c>
      <c r="S29" s="2" t="n"/>
    </row>
    <row r="30">
      <c r="A30" s="2" t="n"/>
      <c r="B30" s="3" t="n"/>
      <c r="C30" s="2" t="n"/>
      <c r="D30" s="2" t="n"/>
      <c r="E30" s="2" t="n"/>
      <c r="F30" s="2" t="n"/>
      <c r="G30" s="4" t="n"/>
      <c r="H30" s="5" t="n"/>
      <c r="I30" s="6">
        <f>IF(OR($G30="",$H30=""),"",$G30*$H30)</f>
        <v/>
      </c>
      <c r="J30" s="5" t="n"/>
      <c r="K30" s="6">
        <f>IF($I30="","",IF($C30="Achat",$I30+IF($J30="",0,$J30),IF($C30="Vente",$I30-IF($J30="",0,$J30),$I30)))</f>
        <v/>
      </c>
      <c r="L30" s="2" t="n"/>
      <c r="M30" s="5" t="n"/>
      <c r="N30" s="6">
        <f>IF(AND($A30="",$C30="",$G30="",$H30=""),"",IF($C30="Vente",IF(OR($G30="",$H30="",$M30=""),"",($H30-$M30)*$G30-IF($J30="",0,$J30)),0))</f>
        <v/>
      </c>
      <c r="O30" s="2" t="n"/>
      <c r="P30" s="7" t="n"/>
      <c r="Q30" s="8">
        <f>IF(AND($A30="",$B30="",$E30="",$G30=""),"",IFERROR(IF(AND($B30&lt;&gt;"",$E30&lt;&gt;"",$G30&gt;0),"OK","À vérifier"),"À vérifier"))</f>
        <v/>
      </c>
      <c r="R30" s="8">
        <f>IF($E30="","",IFERROR(VLOOKUP($E30,'Référentiels'!$H$3:$I$8,2,FALSE),""))</f>
        <v/>
      </c>
      <c r="S30" s="2" t="n"/>
    </row>
    <row r="31">
      <c r="A31" s="2" t="n"/>
      <c r="B31" s="3" t="n"/>
      <c r="C31" s="2" t="n"/>
      <c r="D31" s="2" t="n"/>
      <c r="E31" s="2" t="n"/>
      <c r="F31" s="2" t="n"/>
      <c r="G31" s="4" t="n"/>
      <c r="H31" s="5" t="n"/>
      <c r="I31" s="9">
        <f>IF(OR($G31="",$H31=""),"",$G31*$H31)</f>
        <v/>
      </c>
      <c r="J31" s="5" t="n"/>
      <c r="K31" s="9">
        <f>IF($I31="","",IF($C31="Achat",$I31+IF($J31="",0,$J31),IF($C31="Vente",$I31-IF($J31="",0,$J31),$I31)))</f>
        <v/>
      </c>
      <c r="L31" s="2" t="n"/>
      <c r="M31" s="5" t="n"/>
      <c r="N31" s="9">
        <f>IF(AND($A31="",$C31="",$G31="",$H31=""),"",IF($C31="Vente",IF(OR($G31="",$H31="",$M31=""),"",($H31-$M31)*$G31-IF($J31="",0,$J31)),0))</f>
        <v/>
      </c>
      <c r="O31" s="2" t="n"/>
      <c r="P31" s="7" t="n"/>
      <c r="Q31" s="10">
        <f>IF(AND($A31="",$B31="",$E31="",$G31=""),"",IFERROR(IF(AND($B31&lt;&gt;"",$E31&lt;&gt;"",$G31&gt;0),"OK","À vérifier"),"À vérifier"))</f>
        <v/>
      </c>
      <c r="R31" s="10">
        <f>IF($E31="","",IFERROR(VLOOKUP($E31,'Référentiels'!$H$3:$I$8,2,FALSE),""))</f>
        <v/>
      </c>
      <c r="S31" s="2" t="n"/>
    </row>
    <row r="32">
      <c r="A32" s="2" t="n"/>
      <c r="B32" s="3" t="n"/>
      <c r="C32" s="2" t="n"/>
      <c r="D32" s="2" t="n"/>
      <c r="E32" s="2" t="n"/>
      <c r="F32" s="2" t="n"/>
      <c r="G32" s="4" t="n"/>
      <c r="H32" s="5" t="n"/>
      <c r="I32" s="6">
        <f>IF(OR($G32="",$H32=""),"",$G32*$H32)</f>
        <v/>
      </c>
      <c r="J32" s="5" t="n"/>
      <c r="K32" s="6">
        <f>IF($I32="","",IF($C32="Achat",$I32+IF($J32="",0,$J32),IF($C32="Vente",$I32-IF($J32="",0,$J32),$I32)))</f>
        <v/>
      </c>
      <c r="L32" s="2" t="n"/>
      <c r="M32" s="5" t="n"/>
      <c r="N32" s="6">
        <f>IF(AND($A32="",$C32="",$G32="",$H32=""),"",IF($C32="Vente",IF(OR($G32="",$H32="",$M32=""),"",($H32-$M32)*$G32-IF($J32="",0,$J32)),0))</f>
        <v/>
      </c>
      <c r="O32" s="2" t="n"/>
      <c r="P32" s="7" t="n"/>
      <c r="Q32" s="8">
        <f>IF(AND($A32="",$B32="",$E32="",$G32=""),"",IFERROR(IF(AND($B32&lt;&gt;"",$E32&lt;&gt;"",$G32&gt;0),"OK","À vérifier"),"À vérifier"))</f>
        <v/>
      </c>
      <c r="R32" s="8">
        <f>IF($E32="","",IFERROR(VLOOKUP($E32,'Référentiels'!$H$3:$I$8,2,FALSE),""))</f>
        <v/>
      </c>
      <c r="S32" s="2" t="n"/>
    </row>
    <row r="33">
      <c r="A33" s="2" t="n"/>
      <c r="B33" s="3" t="n"/>
      <c r="C33" s="2" t="n"/>
      <c r="D33" s="2" t="n"/>
      <c r="E33" s="2" t="n"/>
      <c r="F33" s="2" t="n"/>
      <c r="G33" s="4" t="n"/>
      <c r="H33" s="5" t="n"/>
      <c r="I33" s="9">
        <f>IF(OR($G33="",$H33=""),"",$G33*$H33)</f>
        <v/>
      </c>
      <c r="J33" s="5" t="n"/>
      <c r="K33" s="9">
        <f>IF($I33="","",IF($C33="Achat",$I33+IF($J33="",0,$J33),IF($C33="Vente",$I33-IF($J33="",0,$J33),$I33)))</f>
        <v/>
      </c>
      <c r="L33" s="2" t="n"/>
      <c r="M33" s="5" t="n"/>
      <c r="N33" s="9">
        <f>IF(AND($A33="",$C33="",$G33="",$H33=""),"",IF($C33="Vente",IF(OR($G33="",$H33="",$M33=""),"",($H33-$M33)*$G33-IF($J33="",0,$J33)),0))</f>
        <v/>
      </c>
      <c r="O33" s="2" t="n"/>
      <c r="P33" s="7" t="n"/>
      <c r="Q33" s="10">
        <f>IF(AND($A33="",$B33="",$E33="",$G33=""),"",IFERROR(IF(AND($B33&lt;&gt;"",$E33&lt;&gt;"",$G33&gt;0),"OK","À vérifier"),"À vérifier"))</f>
        <v/>
      </c>
      <c r="R33" s="10">
        <f>IF($E33="","",IFERROR(VLOOKUP($E33,'Référentiels'!$H$3:$I$8,2,FALSE),""))</f>
        <v/>
      </c>
      <c r="S33" s="2" t="n"/>
    </row>
    <row r="34">
      <c r="A34" s="2" t="n"/>
      <c r="B34" s="3" t="n"/>
      <c r="C34" s="2" t="n"/>
      <c r="D34" s="2" t="n"/>
      <c r="E34" s="2" t="n"/>
      <c r="F34" s="2" t="n"/>
      <c r="G34" s="4" t="n"/>
      <c r="H34" s="5" t="n"/>
      <c r="I34" s="6">
        <f>IF(OR($G34="",$H34=""),"",$G34*$H34)</f>
        <v/>
      </c>
      <c r="J34" s="5" t="n"/>
      <c r="K34" s="6">
        <f>IF($I34="","",IF($C34="Achat",$I34+IF($J34="",0,$J34),IF($C34="Vente",$I34-IF($J34="",0,$J34),$I34)))</f>
        <v/>
      </c>
      <c r="L34" s="2" t="n"/>
      <c r="M34" s="5" t="n"/>
      <c r="N34" s="6">
        <f>IF(AND($A34="",$C34="",$G34="",$H34=""),"",IF($C34="Vente",IF(OR($G34="",$H34="",$M34=""),"",($H34-$M34)*$G34-IF($J34="",0,$J34)),0))</f>
        <v/>
      </c>
      <c r="O34" s="2" t="n"/>
      <c r="P34" s="7" t="n"/>
      <c r="Q34" s="8">
        <f>IF(AND($A34="",$B34="",$E34="",$G34=""),"",IFERROR(IF(AND($B34&lt;&gt;"",$E34&lt;&gt;"",$G34&gt;0),"OK","À vérifier"),"À vérifier"))</f>
        <v/>
      </c>
      <c r="R34" s="8">
        <f>IF($E34="","",IFERROR(VLOOKUP($E34,'Référentiels'!$H$3:$I$8,2,FALSE),""))</f>
        <v/>
      </c>
      <c r="S34" s="2" t="n"/>
    </row>
    <row r="35">
      <c r="A35" s="2" t="n"/>
      <c r="B35" s="3" t="n"/>
      <c r="C35" s="2" t="n"/>
      <c r="D35" s="2" t="n"/>
      <c r="E35" s="2" t="n"/>
      <c r="F35" s="2" t="n"/>
      <c r="G35" s="4" t="n"/>
      <c r="H35" s="5" t="n"/>
      <c r="I35" s="9">
        <f>IF(OR($G35="",$H35=""),"",$G35*$H35)</f>
        <v/>
      </c>
      <c r="J35" s="5" t="n"/>
      <c r="K35" s="9">
        <f>IF($I35="","",IF($C35="Achat",$I35+IF($J35="",0,$J35),IF($C35="Vente",$I35-IF($J35="",0,$J35),$I35)))</f>
        <v/>
      </c>
      <c r="L35" s="2" t="n"/>
      <c r="M35" s="5" t="n"/>
      <c r="N35" s="9">
        <f>IF(AND($A35="",$C35="",$G35="",$H35=""),"",IF($C35="Vente",IF(OR($G35="",$H35="",$M35=""),"",($H35-$M35)*$G35-IF($J35="",0,$J35)),0))</f>
        <v/>
      </c>
      <c r="O35" s="2" t="n"/>
      <c r="P35" s="7" t="n"/>
      <c r="Q35" s="10">
        <f>IF(AND($A35="",$B35="",$E35="",$G35=""),"",IFERROR(IF(AND($B35&lt;&gt;"",$E35&lt;&gt;"",$G35&gt;0),"OK","À vérifier"),"À vérifier"))</f>
        <v/>
      </c>
      <c r="R35" s="10">
        <f>IF($E35="","",IFERROR(VLOOKUP($E35,'Référentiels'!$H$3:$I$8,2,FALSE),""))</f>
        <v/>
      </c>
      <c r="S35" s="2" t="n"/>
    </row>
    <row r="36">
      <c r="A36" s="2" t="n"/>
      <c r="B36" s="3" t="n"/>
      <c r="C36" s="2" t="n"/>
      <c r="D36" s="2" t="n"/>
      <c r="E36" s="2" t="n"/>
      <c r="F36" s="2" t="n"/>
      <c r="G36" s="4" t="n"/>
      <c r="H36" s="5" t="n"/>
      <c r="I36" s="6">
        <f>IF(OR($G36="",$H36=""),"",$G36*$H36)</f>
        <v/>
      </c>
      <c r="J36" s="5" t="n"/>
      <c r="K36" s="6">
        <f>IF($I36="","",IF($C36="Achat",$I36+IF($J36="",0,$J36),IF($C36="Vente",$I36-IF($J36="",0,$J36),$I36)))</f>
        <v/>
      </c>
      <c r="L36" s="2" t="n"/>
      <c r="M36" s="5" t="n"/>
      <c r="N36" s="6">
        <f>IF(AND($A36="",$C36="",$G36="",$H36=""),"",IF($C36="Vente",IF(OR($G36="",$H36="",$M36=""),"",($H36-$M36)*$G36-IF($J36="",0,$J36)),0))</f>
        <v/>
      </c>
      <c r="O36" s="2" t="n"/>
      <c r="P36" s="7" t="n"/>
      <c r="Q36" s="8">
        <f>IF(AND($A36="",$B36="",$E36="",$G36=""),"",IFERROR(IF(AND($B36&lt;&gt;"",$E36&lt;&gt;"",$G36&gt;0),"OK","À vérifier"),"À vérifier"))</f>
        <v/>
      </c>
      <c r="R36" s="8">
        <f>IF($E36="","",IFERROR(VLOOKUP($E36,'Référentiels'!$H$3:$I$8,2,FALSE),""))</f>
        <v/>
      </c>
      <c r="S36" s="2" t="n"/>
    </row>
    <row r="37">
      <c r="A37" s="2" t="n"/>
      <c r="B37" s="3" t="n"/>
      <c r="C37" s="2" t="n"/>
      <c r="D37" s="2" t="n"/>
      <c r="E37" s="2" t="n"/>
      <c r="F37" s="2" t="n"/>
      <c r="G37" s="4" t="n"/>
      <c r="H37" s="5" t="n"/>
      <c r="I37" s="9">
        <f>IF(OR($G37="",$H37=""),"",$G37*$H37)</f>
        <v/>
      </c>
      <c r="J37" s="5" t="n"/>
      <c r="K37" s="9">
        <f>IF($I37="","",IF($C37="Achat",$I37+IF($J37="",0,$J37),IF($C37="Vente",$I37-IF($J37="",0,$J37),$I37)))</f>
        <v/>
      </c>
      <c r="L37" s="2" t="n"/>
      <c r="M37" s="5" t="n"/>
      <c r="N37" s="9">
        <f>IF(AND($A37="",$C37="",$G37="",$H37=""),"",IF($C37="Vente",IF(OR($G37="",$H37="",$M37=""),"",($H37-$M37)*$G37-IF($J37="",0,$J37)),0))</f>
        <v/>
      </c>
      <c r="O37" s="2" t="n"/>
      <c r="P37" s="7" t="n"/>
      <c r="Q37" s="10">
        <f>IF(AND($A37="",$B37="",$E37="",$G37=""),"",IFERROR(IF(AND($B37&lt;&gt;"",$E37&lt;&gt;"",$G37&gt;0),"OK","À vérifier"),"À vérifier"))</f>
        <v/>
      </c>
      <c r="R37" s="10">
        <f>IF($E37="","",IFERROR(VLOOKUP($E37,'Référentiels'!$H$3:$I$8,2,FALSE),""))</f>
        <v/>
      </c>
      <c r="S37" s="2" t="n"/>
    </row>
    <row r="38">
      <c r="A38" s="2" t="n"/>
      <c r="B38" s="3" t="n"/>
      <c r="C38" s="2" t="n"/>
      <c r="D38" s="2" t="n"/>
      <c r="E38" s="2" t="n"/>
      <c r="F38" s="2" t="n"/>
      <c r="G38" s="4" t="n"/>
      <c r="H38" s="5" t="n"/>
      <c r="I38" s="6">
        <f>IF(OR($G38="",$H38=""),"",$G38*$H38)</f>
        <v/>
      </c>
      <c r="J38" s="5" t="n"/>
      <c r="K38" s="6">
        <f>IF($I38="","",IF($C38="Achat",$I38+IF($J38="",0,$J38),IF($C38="Vente",$I38-IF($J38="",0,$J38),$I38)))</f>
        <v/>
      </c>
      <c r="L38" s="2" t="n"/>
      <c r="M38" s="5" t="n"/>
      <c r="N38" s="6">
        <f>IF(AND($A38="",$C38="",$G38="",$H38=""),"",IF($C38="Vente",IF(OR($G38="",$H38="",$M38=""),"",($H38-$M38)*$G38-IF($J38="",0,$J38)),0))</f>
        <v/>
      </c>
      <c r="O38" s="2" t="n"/>
      <c r="P38" s="7" t="n"/>
      <c r="Q38" s="8">
        <f>IF(AND($A38="",$B38="",$E38="",$G38=""),"",IFERROR(IF(AND($B38&lt;&gt;"",$E38&lt;&gt;"",$G38&gt;0),"OK","À vérifier"),"À vérifier"))</f>
        <v/>
      </c>
      <c r="R38" s="8">
        <f>IF($E38="","",IFERROR(VLOOKUP($E38,'Référentiels'!$H$3:$I$8,2,FALSE),""))</f>
        <v/>
      </c>
      <c r="S38" s="2" t="n"/>
    </row>
    <row r="39">
      <c r="A39" s="2" t="n"/>
      <c r="B39" s="3" t="n"/>
      <c r="C39" s="2" t="n"/>
      <c r="D39" s="2" t="n"/>
      <c r="E39" s="2" t="n"/>
      <c r="F39" s="2" t="n"/>
      <c r="G39" s="4" t="n"/>
      <c r="H39" s="5" t="n"/>
      <c r="I39" s="9">
        <f>IF(OR($G39="",$H39=""),"",$G39*$H39)</f>
        <v/>
      </c>
      <c r="J39" s="5" t="n"/>
      <c r="K39" s="9">
        <f>IF($I39="","",IF($C39="Achat",$I39+IF($J39="",0,$J39),IF($C39="Vente",$I39-IF($J39="",0,$J39),$I39)))</f>
        <v/>
      </c>
      <c r="L39" s="2" t="n"/>
      <c r="M39" s="5" t="n"/>
      <c r="N39" s="9">
        <f>IF(AND($A39="",$C39="",$G39="",$H39=""),"",IF($C39="Vente",IF(OR($G39="",$H39="",$M39=""),"",($H39-$M39)*$G39-IF($J39="",0,$J39)),0))</f>
        <v/>
      </c>
      <c r="O39" s="2" t="n"/>
      <c r="P39" s="7" t="n"/>
      <c r="Q39" s="10">
        <f>IF(AND($A39="",$B39="",$E39="",$G39=""),"",IFERROR(IF(AND($B39&lt;&gt;"",$E39&lt;&gt;"",$G39&gt;0),"OK","À vérifier"),"À vérifier"))</f>
        <v/>
      </c>
      <c r="R39" s="10">
        <f>IF($E39="","",IFERROR(VLOOKUP($E39,'Référentiels'!$H$3:$I$8,2,FALSE),""))</f>
        <v/>
      </c>
      <c r="S39" s="2" t="n"/>
    </row>
    <row r="40">
      <c r="A40" s="2" t="n"/>
      <c r="B40" s="3" t="n"/>
      <c r="C40" s="2" t="n"/>
      <c r="D40" s="2" t="n"/>
      <c r="E40" s="2" t="n"/>
      <c r="F40" s="2" t="n"/>
      <c r="G40" s="4" t="n"/>
      <c r="H40" s="5" t="n"/>
      <c r="I40" s="6">
        <f>IF(OR($G40="",$H40=""),"",$G40*$H40)</f>
        <v/>
      </c>
      <c r="J40" s="5" t="n"/>
      <c r="K40" s="6">
        <f>IF($I40="","",IF($C40="Achat",$I40+IF($J40="",0,$J40),IF($C40="Vente",$I40-IF($J40="",0,$J40),$I40)))</f>
        <v/>
      </c>
      <c r="L40" s="2" t="n"/>
      <c r="M40" s="5" t="n"/>
      <c r="N40" s="6">
        <f>IF(AND($A40="",$C40="",$G40="",$H40=""),"",IF($C40="Vente",IF(OR($G40="",$H40="",$M40=""),"",($H40-$M40)*$G40-IF($J40="",0,$J40)),0))</f>
        <v/>
      </c>
      <c r="O40" s="2" t="n"/>
      <c r="P40" s="7" t="n"/>
      <c r="Q40" s="8">
        <f>IF(AND($A40="",$B40="",$E40="",$G40=""),"",IFERROR(IF(AND($B40&lt;&gt;"",$E40&lt;&gt;"",$G40&gt;0),"OK","À vérifier"),"À vérifier"))</f>
        <v/>
      </c>
      <c r="R40" s="8">
        <f>IF($E40="","",IFERROR(VLOOKUP($E40,'Référentiels'!$H$3:$I$8,2,FALSE),""))</f>
        <v/>
      </c>
      <c r="S40" s="2" t="n"/>
    </row>
    <row r="41">
      <c r="A41" s="2" t="n"/>
      <c r="B41" s="3" t="n"/>
      <c r="C41" s="2" t="n"/>
      <c r="D41" s="2" t="n"/>
      <c r="E41" s="2" t="n"/>
      <c r="F41" s="2" t="n"/>
      <c r="G41" s="4" t="n"/>
      <c r="H41" s="5" t="n"/>
      <c r="I41" s="9">
        <f>IF(OR($G41="",$H41=""),"",$G41*$H41)</f>
        <v/>
      </c>
      <c r="J41" s="5" t="n"/>
      <c r="K41" s="9">
        <f>IF($I41="","",IF($C41="Achat",$I41+IF($J41="",0,$J41),IF($C41="Vente",$I41-IF($J41="",0,$J41),$I41)))</f>
        <v/>
      </c>
      <c r="L41" s="2" t="n"/>
      <c r="M41" s="5" t="n"/>
      <c r="N41" s="9">
        <f>IF(AND($A41="",$C41="",$G41="",$H41=""),"",IF($C41="Vente",IF(OR($G41="",$H41="",$M41=""),"",($H41-$M41)*$G41-IF($J41="",0,$J41)),0))</f>
        <v/>
      </c>
      <c r="O41" s="2" t="n"/>
      <c r="P41" s="7" t="n"/>
      <c r="Q41" s="10">
        <f>IF(AND($A41="",$B41="",$E41="",$G41=""),"",IFERROR(IF(AND($B41&lt;&gt;"",$E41&lt;&gt;"",$G41&gt;0),"OK","À vérifier"),"À vérifier"))</f>
        <v/>
      </c>
      <c r="R41" s="10">
        <f>IF($E41="","",IFERROR(VLOOKUP($E41,'Référentiels'!$H$3:$I$8,2,FALSE),""))</f>
        <v/>
      </c>
      <c r="S41" s="2" t="n"/>
    </row>
    <row r="42">
      <c r="A42" s="2" t="n"/>
      <c r="B42" s="3" t="n"/>
      <c r="C42" s="2" t="n"/>
      <c r="D42" s="2" t="n"/>
      <c r="E42" s="2" t="n"/>
      <c r="F42" s="2" t="n"/>
      <c r="G42" s="4" t="n"/>
      <c r="H42" s="5" t="n"/>
      <c r="I42" s="6">
        <f>IF(OR($G42="",$H42=""),"",$G42*$H42)</f>
        <v/>
      </c>
      <c r="J42" s="5" t="n"/>
      <c r="K42" s="6">
        <f>IF($I42="","",IF($C42="Achat",$I42+IF($J42="",0,$J42),IF($C42="Vente",$I42-IF($J42="",0,$J42),$I42)))</f>
        <v/>
      </c>
      <c r="L42" s="2" t="n"/>
      <c r="M42" s="5" t="n"/>
      <c r="N42" s="6">
        <f>IF(AND($A42="",$C42="",$G42="",$H42=""),"",IF($C42="Vente",IF(OR($G42="",$H42="",$M42=""),"",($H42-$M42)*$G42-IF($J42="",0,$J42)),0))</f>
        <v/>
      </c>
      <c r="O42" s="2" t="n"/>
      <c r="P42" s="7" t="n"/>
      <c r="Q42" s="8">
        <f>IF(AND($A42="",$B42="",$E42="",$G42=""),"",IFERROR(IF(AND($B42&lt;&gt;"",$E42&lt;&gt;"",$G42&gt;0),"OK","À vérifier"),"À vérifier"))</f>
        <v/>
      </c>
      <c r="R42" s="8">
        <f>IF($E42="","",IFERROR(VLOOKUP($E42,'Référentiels'!$H$3:$I$8,2,FALSE),""))</f>
        <v/>
      </c>
      <c r="S42" s="2" t="n"/>
    </row>
    <row r="43">
      <c r="A43" s="2" t="n"/>
      <c r="B43" s="3" t="n"/>
      <c r="C43" s="2" t="n"/>
      <c r="D43" s="2" t="n"/>
      <c r="E43" s="2" t="n"/>
      <c r="F43" s="2" t="n"/>
      <c r="G43" s="4" t="n"/>
      <c r="H43" s="5" t="n"/>
      <c r="I43" s="9">
        <f>IF(OR($G43="",$H43=""),"",$G43*$H43)</f>
        <v/>
      </c>
      <c r="J43" s="5" t="n"/>
      <c r="K43" s="9">
        <f>IF($I43="","",IF($C43="Achat",$I43+IF($J43="",0,$J43),IF($C43="Vente",$I43-IF($J43="",0,$J43),$I43)))</f>
        <v/>
      </c>
      <c r="L43" s="2" t="n"/>
      <c r="M43" s="5" t="n"/>
      <c r="N43" s="9">
        <f>IF(AND($A43="",$C43="",$G43="",$H43=""),"",IF($C43="Vente",IF(OR($G43="",$H43="",$M43=""),"",($H43-$M43)*$G43-IF($J43="",0,$J43)),0))</f>
        <v/>
      </c>
      <c r="O43" s="2" t="n"/>
      <c r="P43" s="7" t="n"/>
      <c r="Q43" s="10">
        <f>IF(AND($A43="",$B43="",$E43="",$G43=""),"",IFERROR(IF(AND($B43&lt;&gt;"",$E43&lt;&gt;"",$G43&gt;0),"OK","À vérifier"),"À vérifier"))</f>
        <v/>
      </c>
      <c r="R43" s="10">
        <f>IF($E43="","",IFERROR(VLOOKUP($E43,'Référentiels'!$H$3:$I$8,2,FALSE),""))</f>
        <v/>
      </c>
      <c r="S43" s="2" t="n"/>
    </row>
    <row r="44">
      <c r="A44" s="2" t="n"/>
      <c r="B44" s="3" t="n"/>
      <c r="C44" s="2" t="n"/>
      <c r="D44" s="2" t="n"/>
      <c r="E44" s="2" t="n"/>
      <c r="F44" s="2" t="n"/>
      <c r="G44" s="4" t="n"/>
      <c r="H44" s="5" t="n"/>
      <c r="I44" s="6">
        <f>IF(OR($G44="",$H44=""),"",$G44*$H44)</f>
        <v/>
      </c>
      <c r="J44" s="5" t="n"/>
      <c r="K44" s="6">
        <f>IF($I44="","",IF($C44="Achat",$I44+IF($J44="",0,$J44),IF($C44="Vente",$I44-IF($J44="",0,$J44),$I44)))</f>
        <v/>
      </c>
      <c r="L44" s="2" t="n"/>
      <c r="M44" s="5" t="n"/>
      <c r="N44" s="6">
        <f>IF(AND($A44="",$C44="",$G44="",$H44=""),"",IF($C44="Vente",IF(OR($G44="",$H44="",$M44=""),"",($H44-$M44)*$G44-IF($J44="",0,$J44)),0))</f>
        <v/>
      </c>
      <c r="O44" s="2" t="n"/>
      <c r="P44" s="7" t="n"/>
      <c r="Q44" s="8">
        <f>IF(AND($A44="",$B44="",$E44="",$G44=""),"",IFERROR(IF(AND($B44&lt;&gt;"",$E44&lt;&gt;"",$G44&gt;0),"OK","À vérifier"),"À vérifier"))</f>
        <v/>
      </c>
      <c r="R44" s="8">
        <f>IF($E44="","",IFERROR(VLOOKUP($E44,'Référentiels'!$H$3:$I$8,2,FALSE),""))</f>
        <v/>
      </c>
      <c r="S44" s="2" t="n"/>
    </row>
    <row r="45">
      <c r="A45" s="2" t="n"/>
      <c r="B45" s="3" t="n"/>
      <c r="C45" s="2" t="n"/>
      <c r="D45" s="2" t="n"/>
      <c r="E45" s="2" t="n"/>
      <c r="F45" s="2" t="n"/>
      <c r="G45" s="4" t="n"/>
      <c r="H45" s="5" t="n"/>
      <c r="I45" s="9">
        <f>IF(OR($G45="",$H45=""),"",$G45*$H45)</f>
        <v/>
      </c>
      <c r="J45" s="5" t="n"/>
      <c r="K45" s="9">
        <f>IF($I45="","",IF($C45="Achat",$I45+IF($J45="",0,$J45),IF($C45="Vente",$I45-IF($J45="",0,$J45),$I45)))</f>
        <v/>
      </c>
      <c r="L45" s="2" t="n"/>
      <c r="M45" s="5" t="n"/>
      <c r="N45" s="9">
        <f>IF(AND($A45="",$C45="",$G45="",$H45=""),"",IF($C45="Vente",IF(OR($G45="",$H45="",$M45=""),"",($H45-$M45)*$G45-IF($J45="",0,$J45)),0))</f>
        <v/>
      </c>
      <c r="O45" s="2" t="n"/>
      <c r="P45" s="7" t="n"/>
      <c r="Q45" s="10">
        <f>IF(AND($A45="",$B45="",$E45="",$G45=""),"",IFERROR(IF(AND($B45&lt;&gt;"",$E45&lt;&gt;"",$G45&gt;0),"OK","À vérifier"),"À vérifier"))</f>
        <v/>
      </c>
      <c r="R45" s="10">
        <f>IF($E45="","",IFERROR(VLOOKUP($E45,'Référentiels'!$H$3:$I$8,2,FALSE),""))</f>
        <v/>
      </c>
      <c r="S45" s="2" t="n"/>
    </row>
    <row r="46">
      <c r="A46" s="2" t="n"/>
      <c r="B46" s="3" t="n"/>
      <c r="C46" s="2" t="n"/>
      <c r="D46" s="2" t="n"/>
      <c r="E46" s="2" t="n"/>
      <c r="F46" s="2" t="n"/>
      <c r="G46" s="4" t="n"/>
      <c r="H46" s="5" t="n"/>
      <c r="I46" s="6">
        <f>IF(OR($G46="",$H46=""),"",$G46*$H46)</f>
        <v/>
      </c>
      <c r="J46" s="5" t="n"/>
      <c r="K46" s="6">
        <f>IF($I46="","",IF($C46="Achat",$I46+IF($J46="",0,$J46),IF($C46="Vente",$I46-IF($J46="",0,$J46),$I46)))</f>
        <v/>
      </c>
      <c r="L46" s="2" t="n"/>
      <c r="M46" s="5" t="n"/>
      <c r="N46" s="6">
        <f>IF(AND($A46="",$C46="",$G46="",$H46=""),"",IF($C46="Vente",IF(OR($G46="",$H46="",$M46=""),"",($H46-$M46)*$G46-IF($J46="",0,$J46)),0))</f>
        <v/>
      </c>
      <c r="O46" s="2" t="n"/>
      <c r="P46" s="7" t="n"/>
      <c r="Q46" s="8">
        <f>IF(AND($A46="",$B46="",$E46="",$G46=""),"",IFERROR(IF(AND($B46&lt;&gt;"",$E46&lt;&gt;"",$G46&gt;0),"OK","À vérifier"),"À vérifier"))</f>
        <v/>
      </c>
      <c r="R46" s="8">
        <f>IF($E46="","",IFERROR(VLOOKUP($E46,'Référentiels'!$H$3:$I$8,2,FALSE),""))</f>
        <v/>
      </c>
      <c r="S46" s="2" t="n"/>
    </row>
    <row r="47">
      <c r="A47" s="2" t="n"/>
      <c r="B47" s="3" t="n"/>
      <c r="C47" s="2" t="n"/>
      <c r="D47" s="2" t="n"/>
      <c r="E47" s="2" t="n"/>
      <c r="F47" s="2" t="n"/>
      <c r="G47" s="4" t="n"/>
      <c r="H47" s="5" t="n"/>
      <c r="I47" s="9">
        <f>IF(OR($G47="",$H47=""),"",$G47*$H47)</f>
        <v/>
      </c>
      <c r="J47" s="5" t="n"/>
      <c r="K47" s="9">
        <f>IF($I47="","",IF($C47="Achat",$I47+IF($J47="",0,$J47),IF($C47="Vente",$I47-IF($J47="",0,$J47),$I47)))</f>
        <v/>
      </c>
      <c r="L47" s="2" t="n"/>
      <c r="M47" s="5" t="n"/>
      <c r="N47" s="9">
        <f>IF(AND($A47="",$C47="",$G47="",$H47=""),"",IF($C47="Vente",IF(OR($G47="",$H47="",$M47=""),"",($H47-$M47)*$G47-IF($J47="",0,$J47)),0))</f>
        <v/>
      </c>
      <c r="O47" s="2" t="n"/>
      <c r="P47" s="7" t="n"/>
      <c r="Q47" s="10">
        <f>IF(AND($A47="",$B47="",$E47="",$G47=""),"",IFERROR(IF(AND($B47&lt;&gt;"",$E47&lt;&gt;"",$G47&gt;0),"OK","À vérifier"),"À vérifier"))</f>
        <v/>
      </c>
      <c r="R47" s="10">
        <f>IF($E47="","",IFERROR(VLOOKUP($E47,'Référentiels'!$H$3:$I$8,2,FALSE),""))</f>
        <v/>
      </c>
      <c r="S47" s="2" t="n"/>
    </row>
    <row r="48">
      <c r="A48" s="2" t="n"/>
      <c r="B48" s="3" t="n"/>
      <c r="C48" s="2" t="n"/>
      <c r="D48" s="2" t="n"/>
      <c r="E48" s="2" t="n"/>
      <c r="F48" s="2" t="n"/>
      <c r="G48" s="4" t="n"/>
      <c r="H48" s="5" t="n"/>
      <c r="I48" s="6">
        <f>IF(OR($G48="",$H48=""),"",$G48*$H48)</f>
        <v/>
      </c>
      <c r="J48" s="5" t="n"/>
      <c r="K48" s="6">
        <f>IF($I48="","",IF($C48="Achat",$I48+IF($J48="",0,$J48),IF($C48="Vente",$I48-IF($J48="",0,$J48),$I48)))</f>
        <v/>
      </c>
      <c r="L48" s="2" t="n"/>
      <c r="M48" s="5" t="n"/>
      <c r="N48" s="6">
        <f>IF(AND($A48="",$C48="",$G48="",$H48=""),"",IF($C48="Vente",IF(OR($G48="",$H48="",$M48=""),"",($H48-$M48)*$G48-IF($J48="",0,$J48)),0))</f>
        <v/>
      </c>
      <c r="O48" s="2" t="n"/>
      <c r="P48" s="7" t="n"/>
      <c r="Q48" s="8">
        <f>IF(AND($A48="",$B48="",$E48="",$G48=""),"",IFERROR(IF(AND($B48&lt;&gt;"",$E48&lt;&gt;"",$G48&gt;0),"OK","À vérifier"),"À vérifier"))</f>
        <v/>
      </c>
      <c r="R48" s="8">
        <f>IF($E48="","",IFERROR(VLOOKUP($E48,'Référentiels'!$H$3:$I$8,2,FALSE),""))</f>
        <v/>
      </c>
      <c r="S48" s="2" t="n"/>
    </row>
    <row r="49">
      <c r="A49" s="2" t="n"/>
      <c r="B49" s="3" t="n"/>
      <c r="C49" s="2" t="n"/>
      <c r="D49" s="2" t="n"/>
      <c r="E49" s="2" t="n"/>
      <c r="F49" s="2" t="n"/>
      <c r="G49" s="4" t="n"/>
      <c r="H49" s="5" t="n"/>
      <c r="I49" s="9">
        <f>IF(OR($G49="",$H49=""),"",$G49*$H49)</f>
        <v/>
      </c>
      <c r="J49" s="5" t="n"/>
      <c r="K49" s="9">
        <f>IF($I49="","",IF($C49="Achat",$I49+IF($J49="",0,$J49),IF($C49="Vente",$I49-IF($J49="",0,$J49),$I49)))</f>
        <v/>
      </c>
      <c r="L49" s="2" t="n"/>
      <c r="M49" s="5" t="n"/>
      <c r="N49" s="9">
        <f>IF(AND($A49="",$C49="",$G49="",$H49=""),"",IF($C49="Vente",IF(OR($G49="",$H49="",$M49=""),"",($H49-$M49)*$G49-IF($J49="",0,$J49)),0))</f>
        <v/>
      </c>
      <c r="O49" s="2" t="n"/>
      <c r="P49" s="7" t="n"/>
      <c r="Q49" s="10">
        <f>IF(AND($A49="",$B49="",$E49="",$G49=""),"",IFERROR(IF(AND($B49&lt;&gt;"",$E49&lt;&gt;"",$G49&gt;0),"OK","À vérifier"),"À vérifier"))</f>
        <v/>
      </c>
      <c r="R49" s="10">
        <f>IF($E49="","",IFERROR(VLOOKUP($E49,'Référentiels'!$H$3:$I$8,2,FALSE),""))</f>
        <v/>
      </c>
      <c r="S49" s="2" t="n"/>
    </row>
    <row r="50">
      <c r="A50" s="2" t="n"/>
      <c r="B50" s="3" t="n"/>
      <c r="C50" s="2" t="n"/>
      <c r="D50" s="2" t="n"/>
      <c r="E50" s="2" t="n"/>
      <c r="F50" s="2" t="n"/>
      <c r="G50" s="4" t="n"/>
      <c r="H50" s="5" t="n"/>
      <c r="I50" s="6">
        <f>IF(OR($G50="",$H50=""),"",$G50*$H50)</f>
        <v/>
      </c>
      <c r="J50" s="5" t="n"/>
      <c r="K50" s="6">
        <f>IF($I50="","",IF($C50="Achat",$I50+IF($J50="",0,$J50),IF($C50="Vente",$I50-IF($J50="",0,$J50),$I50)))</f>
        <v/>
      </c>
      <c r="L50" s="2" t="n"/>
      <c r="M50" s="5" t="n"/>
      <c r="N50" s="6">
        <f>IF(AND($A50="",$C50="",$G50="",$H50=""),"",IF($C50="Vente",IF(OR($G50="",$H50="",$M50=""),"",($H50-$M50)*$G50-IF($J50="",0,$J50)),0))</f>
        <v/>
      </c>
      <c r="O50" s="2" t="n"/>
      <c r="P50" s="7" t="n"/>
      <c r="Q50" s="8">
        <f>IF(AND($A50="",$B50="",$E50="",$G50=""),"",IFERROR(IF(AND($B50&lt;&gt;"",$E50&lt;&gt;"",$G50&gt;0),"OK","À vérifier"),"À vérifier"))</f>
        <v/>
      </c>
      <c r="R50" s="8">
        <f>IF($E50="","",IFERROR(VLOOKUP($E50,'Référentiels'!$H$3:$I$8,2,FALSE),""))</f>
        <v/>
      </c>
      <c r="S50" s="2" t="n"/>
    </row>
    <row r="51">
      <c r="A51" s="2" t="n"/>
      <c r="B51" s="3" t="n"/>
      <c r="C51" s="2" t="n"/>
      <c r="D51" s="2" t="n"/>
      <c r="E51" s="2" t="n"/>
      <c r="F51" s="2" t="n"/>
      <c r="G51" s="4" t="n"/>
      <c r="H51" s="5" t="n"/>
      <c r="I51" s="9">
        <f>IF(OR($G51="",$H51=""),"",$G51*$H51)</f>
        <v/>
      </c>
      <c r="J51" s="5" t="n"/>
      <c r="K51" s="9">
        <f>IF($I51="","",IF($C51="Achat",$I51+IF($J51="",0,$J51),IF($C51="Vente",$I51-IF($J51="",0,$J51),$I51)))</f>
        <v/>
      </c>
      <c r="L51" s="2" t="n"/>
      <c r="M51" s="5" t="n"/>
      <c r="N51" s="9">
        <f>IF(AND($A51="",$C51="",$G51="",$H51=""),"",IF($C51="Vente",IF(OR($G51="",$H51="",$M51=""),"",($H51-$M51)*$G51-IF($J51="",0,$J51)),0))</f>
        <v/>
      </c>
      <c r="O51" s="2" t="n"/>
      <c r="P51" s="7" t="n"/>
      <c r="Q51" s="10">
        <f>IF(AND($A51="",$B51="",$E51="",$G51=""),"",IFERROR(IF(AND($B51&lt;&gt;"",$E51&lt;&gt;"",$G51&gt;0),"OK","À vérifier"),"À vérifier"))</f>
        <v/>
      </c>
      <c r="R51" s="10">
        <f>IF($E51="","",IFERROR(VLOOKUP($E51,'Référentiels'!$H$3:$I$8,2,FALSE),""))</f>
        <v/>
      </c>
      <c r="S51" s="2" t="n"/>
    </row>
    <row r="52">
      <c r="A52" s="2" t="n"/>
      <c r="B52" s="3" t="n"/>
      <c r="C52" s="2" t="n"/>
      <c r="D52" s="2" t="n"/>
      <c r="E52" s="2" t="n"/>
      <c r="F52" s="2" t="n"/>
      <c r="G52" s="4" t="n"/>
      <c r="H52" s="5" t="n"/>
      <c r="I52" s="6">
        <f>IF(OR($G52="",$H52=""),"",$G52*$H52)</f>
        <v/>
      </c>
      <c r="J52" s="5" t="n"/>
      <c r="K52" s="6">
        <f>IF($I52="","",IF($C52="Achat",$I52+IF($J52="",0,$J52),IF($C52="Vente",$I52-IF($J52="",0,$J52),$I52)))</f>
        <v/>
      </c>
      <c r="L52" s="2" t="n"/>
      <c r="M52" s="5" t="n"/>
      <c r="N52" s="6">
        <f>IF(AND($A52="",$C52="",$G52="",$H52=""),"",IF($C52="Vente",IF(OR($G52="",$H52="",$M52=""),"",($H52-$M52)*$G52-IF($J52="",0,$J52)),0))</f>
        <v/>
      </c>
      <c r="O52" s="2" t="n"/>
      <c r="P52" s="7" t="n"/>
      <c r="Q52" s="8">
        <f>IF(AND($A52="",$B52="",$E52="",$G52=""),"",IFERROR(IF(AND($B52&lt;&gt;"",$E52&lt;&gt;"",$G52&gt;0),"OK","À vérifier"),"À vérifier"))</f>
        <v/>
      </c>
      <c r="R52" s="8">
        <f>IF($E52="","",IFERROR(VLOOKUP($E52,'Référentiels'!$H$3:$I$8,2,FALSE),""))</f>
        <v/>
      </c>
      <c r="S52" s="2" t="n"/>
    </row>
    <row r="53">
      <c r="A53" s="2" t="n"/>
      <c r="B53" s="3" t="n"/>
      <c r="C53" s="2" t="n"/>
      <c r="D53" s="2" t="n"/>
      <c r="E53" s="2" t="n"/>
      <c r="F53" s="2" t="n"/>
      <c r="G53" s="4" t="n"/>
      <c r="H53" s="5" t="n"/>
      <c r="I53" s="9">
        <f>IF(OR($G53="",$H53=""),"",$G53*$H53)</f>
        <v/>
      </c>
      <c r="J53" s="5" t="n"/>
      <c r="K53" s="9">
        <f>IF($I53="","",IF($C53="Achat",$I53+IF($J53="",0,$J53),IF($C53="Vente",$I53-IF($J53="",0,$J53),$I53)))</f>
        <v/>
      </c>
      <c r="L53" s="2" t="n"/>
      <c r="M53" s="5" t="n"/>
      <c r="N53" s="9">
        <f>IF(AND($A53="",$C53="",$G53="",$H53=""),"",IF($C53="Vente",IF(OR($G53="",$H53="",$M53=""),"",($H53-$M53)*$G53-IF($J53="",0,$J53)),0))</f>
        <v/>
      </c>
      <c r="O53" s="2" t="n"/>
      <c r="P53" s="7" t="n"/>
      <c r="Q53" s="10">
        <f>IF(AND($A53="",$B53="",$E53="",$G53=""),"",IFERROR(IF(AND($B53&lt;&gt;"",$E53&lt;&gt;"",$G53&gt;0),"OK","À vérifier"),"À vérifier"))</f>
        <v/>
      </c>
      <c r="R53" s="10">
        <f>IF($E53="","",IFERROR(VLOOKUP($E53,'Référentiels'!$H$3:$I$8,2,FALSE),""))</f>
        <v/>
      </c>
      <c r="S53" s="2" t="n"/>
    </row>
    <row r="54">
      <c r="A54" s="2" t="n"/>
      <c r="B54" s="3" t="n"/>
      <c r="C54" s="2" t="n"/>
      <c r="D54" s="2" t="n"/>
      <c r="E54" s="2" t="n"/>
      <c r="F54" s="2" t="n"/>
      <c r="G54" s="4" t="n"/>
      <c r="H54" s="5" t="n"/>
      <c r="I54" s="6">
        <f>IF(OR($G54="",$H54=""),"",$G54*$H54)</f>
        <v/>
      </c>
      <c r="J54" s="5" t="n"/>
      <c r="K54" s="6">
        <f>IF($I54="","",IF($C54="Achat",$I54+IF($J54="",0,$J54),IF($C54="Vente",$I54-IF($J54="",0,$J54),$I54)))</f>
        <v/>
      </c>
      <c r="L54" s="2" t="n"/>
      <c r="M54" s="5" t="n"/>
      <c r="N54" s="6">
        <f>IF(AND($A54="",$C54="",$G54="",$H54=""),"",IF($C54="Vente",IF(OR($G54="",$H54="",$M54=""),"",($H54-$M54)*$G54-IF($J54="",0,$J54)),0))</f>
        <v/>
      </c>
      <c r="O54" s="2" t="n"/>
      <c r="P54" s="7" t="n"/>
      <c r="Q54" s="8">
        <f>IF(AND($A54="",$B54="",$E54="",$G54=""),"",IFERROR(IF(AND($B54&lt;&gt;"",$E54&lt;&gt;"",$G54&gt;0),"OK","À vérifier"),"À vérifier"))</f>
        <v/>
      </c>
      <c r="R54" s="8">
        <f>IF($E54="","",IFERROR(VLOOKUP($E54,'Référentiels'!$H$3:$I$8,2,FALSE),""))</f>
        <v/>
      </c>
      <c r="S54" s="2" t="n"/>
    </row>
    <row r="55">
      <c r="A55" s="2" t="n"/>
      <c r="B55" s="3" t="n"/>
      <c r="C55" s="2" t="n"/>
      <c r="D55" s="2" t="n"/>
      <c r="E55" s="2" t="n"/>
      <c r="F55" s="2" t="n"/>
      <c r="G55" s="4" t="n"/>
      <c r="H55" s="5" t="n"/>
      <c r="I55" s="9">
        <f>IF(OR($G55="",$H55=""),"",$G55*$H55)</f>
        <v/>
      </c>
      <c r="J55" s="5" t="n"/>
      <c r="K55" s="9">
        <f>IF($I55="","",IF($C55="Achat",$I55+IF($J55="",0,$J55),IF($C55="Vente",$I55-IF($J55="",0,$J55),$I55)))</f>
        <v/>
      </c>
      <c r="L55" s="2" t="n"/>
      <c r="M55" s="5" t="n"/>
      <c r="N55" s="9">
        <f>IF(AND($A55="",$C55="",$G55="",$H55=""),"",IF($C55="Vente",IF(OR($G55="",$H55="",$M55=""),"",($H55-$M55)*$G55-IF($J55="",0,$J55)),0))</f>
        <v/>
      </c>
      <c r="O55" s="2" t="n"/>
      <c r="P55" s="7" t="n"/>
      <c r="Q55" s="10">
        <f>IF(AND($A55="",$B55="",$E55="",$G55=""),"",IFERROR(IF(AND($B55&lt;&gt;"",$E55&lt;&gt;"",$G55&gt;0),"OK","À vérifier"),"À vérifier"))</f>
        <v/>
      </c>
      <c r="R55" s="10">
        <f>IF($E55="","",IFERROR(VLOOKUP($E55,'Référentiels'!$H$3:$I$8,2,FALSE),""))</f>
        <v/>
      </c>
      <c r="S55" s="2" t="n"/>
    </row>
    <row r="56">
      <c r="A56" s="2" t="n"/>
      <c r="B56" s="3" t="n"/>
      <c r="C56" s="2" t="n"/>
      <c r="D56" s="2" t="n"/>
      <c r="E56" s="2" t="n"/>
      <c r="F56" s="2" t="n"/>
      <c r="G56" s="4" t="n"/>
      <c r="H56" s="5" t="n"/>
      <c r="I56" s="6">
        <f>IF(OR($G56="",$H56=""),"",$G56*$H56)</f>
        <v/>
      </c>
      <c r="J56" s="5" t="n"/>
      <c r="K56" s="6">
        <f>IF($I56="","",IF($C56="Achat",$I56+IF($J56="",0,$J56),IF($C56="Vente",$I56-IF($J56="",0,$J56),$I56)))</f>
        <v/>
      </c>
      <c r="L56" s="2" t="n"/>
      <c r="M56" s="5" t="n"/>
      <c r="N56" s="6">
        <f>IF(AND($A56="",$C56="",$G56="",$H56=""),"",IF($C56="Vente",IF(OR($G56="",$H56="",$M56=""),"",($H56-$M56)*$G56-IF($J56="",0,$J56)),0))</f>
        <v/>
      </c>
      <c r="O56" s="2" t="n"/>
      <c r="P56" s="7" t="n"/>
      <c r="Q56" s="8">
        <f>IF(AND($A56="",$B56="",$E56="",$G56=""),"",IFERROR(IF(AND($B56&lt;&gt;"",$E56&lt;&gt;"",$G56&gt;0),"OK","À vérifier"),"À vérifier"))</f>
        <v/>
      </c>
      <c r="R56" s="8">
        <f>IF($E56="","",IFERROR(VLOOKUP($E56,'Référentiels'!$H$3:$I$8,2,FALSE),""))</f>
        <v/>
      </c>
      <c r="S56" s="2" t="n"/>
    </row>
    <row r="57">
      <c r="A57" s="2" t="n"/>
      <c r="B57" s="3" t="n"/>
      <c r="C57" s="2" t="n"/>
      <c r="D57" s="2" t="n"/>
      <c r="E57" s="2" t="n"/>
      <c r="F57" s="2" t="n"/>
      <c r="G57" s="4" t="n"/>
      <c r="H57" s="5" t="n"/>
      <c r="I57" s="9">
        <f>IF(OR($G57="",$H57=""),"",$G57*$H57)</f>
        <v/>
      </c>
      <c r="J57" s="5" t="n"/>
      <c r="K57" s="9">
        <f>IF($I57="","",IF($C57="Achat",$I57+IF($J57="",0,$J57),IF($C57="Vente",$I57-IF($J57="",0,$J57),$I57)))</f>
        <v/>
      </c>
      <c r="L57" s="2" t="n"/>
      <c r="M57" s="5" t="n"/>
      <c r="N57" s="9">
        <f>IF(AND($A57="",$C57="",$G57="",$H57=""),"",IF($C57="Vente",IF(OR($G57="",$H57="",$M57=""),"",($H57-$M57)*$G57-IF($J57="",0,$J57)),0))</f>
        <v/>
      </c>
      <c r="O57" s="2" t="n"/>
      <c r="P57" s="7" t="n"/>
      <c r="Q57" s="10">
        <f>IF(AND($A57="",$B57="",$E57="",$G57=""),"",IFERROR(IF(AND($B57&lt;&gt;"",$E57&lt;&gt;"",$G57&gt;0),"OK","À vérifier"),"À vérifier"))</f>
        <v/>
      </c>
      <c r="R57" s="10">
        <f>IF($E57="","",IFERROR(VLOOKUP($E57,'Référentiels'!$H$3:$I$8,2,FALSE),""))</f>
        <v/>
      </c>
      <c r="S57" s="2" t="n"/>
    </row>
    <row r="58">
      <c r="A58" s="2" t="n"/>
      <c r="B58" s="3" t="n"/>
      <c r="C58" s="2" t="n"/>
      <c r="D58" s="2" t="n"/>
      <c r="E58" s="2" t="n"/>
      <c r="F58" s="2" t="n"/>
      <c r="G58" s="4" t="n"/>
      <c r="H58" s="5" t="n"/>
      <c r="I58" s="6">
        <f>IF(OR($G58="",$H58=""),"",$G58*$H58)</f>
        <v/>
      </c>
      <c r="J58" s="5" t="n"/>
      <c r="K58" s="6">
        <f>IF($I58="","",IF($C58="Achat",$I58+IF($J58="",0,$J58),IF($C58="Vente",$I58-IF($J58="",0,$J58),$I58)))</f>
        <v/>
      </c>
      <c r="L58" s="2" t="n"/>
      <c r="M58" s="5" t="n"/>
      <c r="N58" s="6">
        <f>IF(AND($A58="",$C58="",$G58="",$H58=""),"",IF($C58="Vente",IF(OR($G58="",$H58="",$M58=""),"",($H58-$M58)*$G58-IF($J58="",0,$J58)),0))</f>
        <v/>
      </c>
      <c r="O58" s="2" t="n"/>
      <c r="P58" s="7" t="n"/>
      <c r="Q58" s="8">
        <f>IF(AND($A58="",$B58="",$E58="",$G58=""),"",IFERROR(IF(AND($B58&lt;&gt;"",$E58&lt;&gt;"",$G58&gt;0),"OK","À vérifier"),"À vérifier"))</f>
        <v/>
      </c>
      <c r="R58" s="8">
        <f>IF($E58="","",IFERROR(VLOOKUP($E58,'Référentiels'!$H$3:$I$8,2,FALSE),""))</f>
        <v/>
      </c>
      <c r="S58" s="2" t="n"/>
    </row>
    <row r="59">
      <c r="A59" s="2" t="n"/>
      <c r="B59" s="3" t="n"/>
      <c r="C59" s="2" t="n"/>
      <c r="D59" s="2" t="n"/>
      <c r="E59" s="2" t="n"/>
      <c r="F59" s="2" t="n"/>
      <c r="G59" s="4" t="n"/>
      <c r="H59" s="5" t="n"/>
      <c r="I59" s="9">
        <f>IF(OR($G59="",$H59=""),"",$G59*$H59)</f>
        <v/>
      </c>
      <c r="J59" s="5" t="n"/>
      <c r="K59" s="9">
        <f>IF($I59="","",IF($C59="Achat",$I59+IF($J59="",0,$J59),IF($C59="Vente",$I59-IF($J59="",0,$J59),$I59)))</f>
        <v/>
      </c>
      <c r="L59" s="2" t="n"/>
      <c r="M59" s="5" t="n"/>
      <c r="N59" s="9">
        <f>IF(AND($A59="",$C59="",$G59="",$H59=""),"",IF($C59="Vente",IF(OR($G59="",$H59="",$M59=""),"",($H59-$M59)*$G59-IF($J59="",0,$J59)),0))</f>
        <v/>
      </c>
      <c r="O59" s="2" t="n"/>
      <c r="P59" s="7" t="n"/>
      <c r="Q59" s="10">
        <f>IF(AND($A59="",$B59="",$E59="",$G59=""),"",IFERROR(IF(AND($B59&lt;&gt;"",$E59&lt;&gt;"",$G59&gt;0),"OK","À vérifier"),"À vérifier"))</f>
        <v/>
      </c>
      <c r="R59" s="10">
        <f>IF($E59="","",IFERROR(VLOOKUP($E59,'Référentiels'!$H$3:$I$8,2,FALSE),""))</f>
        <v/>
      </c>
      <c r="S59" s="2" t="n"/>
    </row>
    <row r="60">
      <c r="A60" s="2" t="n"/>
      <c r="B60" s="3" t="n"/>
      <c r="C60" s="2" t="n"/>
      <c r="D60" s="2" t="n"/>
      <c r="E60" s="2" t="n"/>
      <c r="F60" s="2" t="n"/>
      <c r="G60" s="4" t="n"/>
      <c r="H60" s="5" t="n"/>
      <c r="I60" s="6">
        <f>IF(OR($G60="",$H60=""),"",$G60*$H60)</f>
        <v/>
      </c>
      <c r="J60" s="5" t="n"/>
      <c r="K60" s="6">
        <f>IF($I60="","",IF($C60="Achat",$I60+IF($J60="",0,$J60),IF($C60="Vente",$I60-IF($J60="",0,$J60),$I60)))</f>
        <v/>
      </c>
      <c r="L60" s="2" t="n"/>
      <c r="M60" s="5" t="n"/>
      <c r="N60" s="6">
        <f>IF(AND($A60="",$C60="",$G60="",$H60=""),"",IF($C60="Vente",IF(OR($G60="",$H60="",$M60=""),"",($H60-$M60)*$G60-IF($J60="",0,$J60)),0))</f>
        <v/>
      </c>
      <c r="O60" s="2" t="n"/>
      <c r="P60" s="7" t="n"/>
      <c r="Q60" s="8">
        <f>IF(AND($A60="",$B60="",$E60="",$G60=""),"",IFERROR(IF(AND($B60&lt;&gt;"",$E60&lt;&gt;"",$G60&gt;0),"OK","À vérifier"),"À vérifier"))</f>
        <v/>
      </c>
      <c r="R60" s="8">
        <f>IF($E60="","",IFERROR(VLOOKUP($E60,'Référentiels'!$H$3:$I$8,2,FALSE),""))</f>
        <v/>
      </c>
      <c r="S60" s="2" t="n"/>
    </row>
    <row r="61">
      <c r="A61" s="2" t="n"/>
      <c r="B61" s="3" t="n"/>
      <c r="C61" s="2" t="n"/>
      <c r="D61" s="2" t="n"/>
      <c r="E61" s="2" t="n"/>
      <c r="F61" s="2" t="n"/>
      <c r="G61" s="4" t="n"/>
      <c r="H61" s="5" t="n"/>
      <c r="I61" s="9">
        <f>IF(OR($G61="",$H61=""),"",$G61*$H61)</f>
        <v/>
      </c>
      <c r="J61" s="5" t="n"/>
      <c r="K61" s="9">
        <f>IF($I61="","",IF($C61="Achat",$I61+IF($J61="",0,$J61),IF($C61="Vente",$I61-IF($J61="",0,$J61),$I61)))</f>
        <v/>
      </c>
      <c r="L61" s="2" t="n"/>
      <c r="M61" s="5" t="n"/>
      <c r="N61" s="9">
        <f>IF(AND($A61="",$C61="",$G61="",$H61=""),"",IF($C61="Vente",IF(OR($G61="",$H61="",$M61=""),"",($H61-$M61)*$G61-IF($J61="",0,$J61)),0))</f>
        <v/>
      </c>
      <c r="O61" s="2" t="n"/>
      <c r="P61" s="7" t="n"/>
      <c r="Q61" s="10">
        <f>IF(AND($A61="",$B61="",$E61="",$G61=""),"",IFERROR(IF(AND($B61&lt;&gt;"",$E61&lt;&gt;"",$G61&gt;0),"OK","À vérifier"),"À vérifier"))</f>
        <v/>
      </c>
      <c r="R61" s="10">
        <f>IF($E61="","",IFERROR(VLOOKUP($E61,'Référentiels'!$H$3:$I$8,2,FALSE),""))</f>
        <v/>
      </c>
      <c r="S61" s="2" t="n"/>
    </row>
    <row r="62">
      <c r="A62" s="2" t="n"/>
      <c r="B62" s="3" t="n"/>
      <c r="C62" s="2" t="n"/>
      <c r="D62" s="2" t="n"/>
      <c r="E62" s="2" t="n"/>
      <c r="F62" s="2" t="n"/>
      <c r="G62" s="4" t="n"/>
      <c r="H62" s="5" t="n"/>
      <c r="I62" s="6">
        <f>IF(OR($G62="",$H62=""),"",$G62*$H62)</f>
        <v/>
      </c>
      <c r="J62" s="5" t="n"/>
      <c r="K62" s="6">
        <f>IF($I62="","",IF($C62="Achat",$I62+IF($J62="",0,$J62),IF($C62="Vente",$I62-IF($J62="",0,$J62),$I62)))</f>
        <v/>
      </c>
      <c r="L62" s="2" t="n"/>
      <c r="M62" s="5" t="n"/>
      <c r="N62" s="6">
        <f>IF(AND($A62="",$C62="",$G62="",$H62=""),"",IF($C62="Vente",IF(OR($G62="",$H62="",$M62=""),"",($H62-$M62)*$G62-IF($J62="",0,$J62)),0))</f>
        <v/>
      </c>
      <c r="O62" s="2" t="n"/>
      <c r="P62" s="7" t="n"/>
      <c r="Q62" s="8">
        <f>IF(AND($A62="",$B62="",$E62="",$G62=""),"",IFERROR(IF(AND($B62&lt;&gt;"",$E62&lt;&gt;"",$G62&gt;0),"OK","À vérifier"),"À vérifier"))</f>
        <v/>
      </c>
      <c r="R62" s="8">
        <f>IF($E62="","",IFERROR(VLOOKUP($E62,'Référentiels'!$H$3:$I$8,2,FALSE),""))</f>
        <v/>
      </c>
      <c r="S62" s="2" t="n"/>
    </row>
    <row r="63">
      <c r="A63" s="2" t="n"/>
      <c r="B63" s="3" t="n"/>
      <c r="C63" s="2" t="n"/>
      <c r="D63" s="2" t="n"/>
      <c r="E63" s="2" t="n"/>
      <c r="F63" s="2" t="n"/>
      <c r="G63" s="4" t="n"/>
      <c r="H63" s="5" t="n"/>
      <c r="I63" s="9">
        <f>IF(OR($G63="",$H63=""),"",$G63*$H63)</f>
        <v/>
      </c>
      <c r="J63" s="5" t="n"/>
      <c r="K63" s="9">
        <f>IF($I63="","",IF($C63="Achat",$I63+IF($J63="",0,$J63),IF($C63="Vente",$I63-IF($J63="",0,$J63),$I63)))</f>
        <v/>
      </c>
      <c r="L63" s="2" t="n"/>
      <c r="M63" s="5" t="n"/>
      <c r="N63" s="9">
        <f>IF(AND($A63="",$C63="",$G63="",$H63=""),"",IF($C63="Vente",IF(OR($G63="",$H63="",$M63=""),"",($H63-$M63)*$G63-IF($J63="",0,$J63)),0))</f>
        <v/>
      </c>
      <c r="O63" s="2" t="n"/>
      <c r="P63" s="7" t="n"/>
      <c r="Q63" s="10">
        <f>IF(AND($A63="",$B63="",$E63="",$G63=""),"",IFERROR(IF(AND($B63&lt;&gt;"",$E63&lt;&gt;"",$G63&gt;0),"OK","À vérifier"),"À vérifier"))</f>
        <v/>
      </c>
      <c r="R63" s="10">
        <f>IF($E63="","",IFERROR(VLOOKUP($E63,'Référentiels'!$H$3:$I$8,2,FALSE),""))</f>
        <v/>
      </c>
      <c r="S63" s="2" t="n"/>
    </row>
    <row r="64">
      <c r="A64" s="2" t="n"/>
      <c r="B64" s="3" t="n"/>
      <c r="C64" s="2" t="n"/>
      <c r="D64" s="2" t="n"/>
      <c r="E64" s="2" t="n"/>
      <c r="F64" s="2" t="n"/>
      <c r="G64" s="4" t="n"/>
      <c r="H64" s="5" t="n"/>
      <c r="I64" s="6">
        <f>IF(OR($G64="",$H64=""),"",$G64*$H64)</f>
        <v/>
      </c>
      <c r="J64" s="5" t="n"/>
      <c r="K64" s="6">
        <f>IF($I64="","",IF($C64="Achat",$I64+IF($J64="",0,$J64),IF($C64="Vente",$I64-IF($J64="",0,$J64),$I64)))</f>
        <v/>
      </c>
      <c r="L64" s="2" t="n"/>
      <c r="M64" s="5" t="n"/>
      <c r="N64" s="6">
        <f>IF(AND($A64="",$C64="",$G64="",$H64=""),"",IF($C64="Vente",IF(OR($G64="",$H64="",$M64=""),"",($H64-$M64)*$G64-IF($J64="",0,$J64)),0))</f>
        <v/>
      </c>
      <c r="O64" s="2" t="n"/>
      <c r="P64" s="7" t="n"/>
      <c r="Q64" s="8">
        <f>IF(AND($A64="",$B64="",$E64="",$G64=""),"",IFERROR(IF(AND($B64&lt;&gt;"",$E64&lt;&gt;"",$G64&gt;0),"OK","À vérifier"),"À vérifier"))</f>
        <v/>
      </c>
      <c r="R64" s="8">
        <f>IF($E64="","",IFERROR(VLOOKUP($E64,'Référentiels'!$H$3:$I$8,2,FALSE),""))</f>
        <v/>
      </c>
      <c r="S64" s="2" t="n"/>
    </row>
    <row r="65">
      <c r="A65" s="2" t="n"/>
      <c r="B65" s="3" t="n"/>
      <c r="C65" s="2" t="n"/>
      <c r="D65" s="2" t="n"/>
      <c r="E65" s="2" t="n"/>
      <c r="F65" s="2" t="n"/>
      <c r="G65" s="4" t="n"/>
      <c r="H65" s="5" t="n"/>
      <c r="I65" s="9">
        <f>IF(OR($G65="",$H65=""),"",$G65*$H65)</f>
        <v/>
      </c>
      <c r="J65" s="5" t="n"/>
      <c r="K65" s="9">
        <f>IF($I65="","",IF($C65="Achat",$I65+IF($J65="",0,$J65),IF($C65="Vente",$I65-IF($J65="",0,$J65),$I65)))</f>
        <v/>
      </c>
      <c r="L65" s="2" t="n"/>
      <c r="M65" s="5" t="n"/>
      <c r="N65" s="9">
        <f>IF(AND($A65="",$C65="",$G65="",$H65=""),"",IF($C65="Vente",IF(OR($G65="",$H65="",$M65=""),"",($H65-$M65)*$G65-IF($J65="",0,$J65)),0))</f>
        <v/>
      </c>
      <c r="O65" s="2" t="n"/>
      <c r="P65" s="7" t="n"/>
      <c r="Q65" s="10">
        <f>IF(AND($A65="",$B65="",$E65="",$G65=""),"",IFERROR(IF(AND($B65&lt;&gt;"",$E65&lt;&gt;"",$G65&gt;0),"OK","À vérifier"),"À vérifier"))</f>
        <v/>
      </c>
      <c r="R65" s="10">
        <f>IF($E65="","",IFERROR(VLOOKUP($E65,'Référentiels'!$H$3:$I$8,2,FALSE),""))</f>
        <v/>
      </c>
      <c r="S65" s="2" t="n"/>
    </row>
    <row r="66">
      <c r="A66" s="2" t="n"/>
      <c r="B66" s="3" t="n"/>
      <c r="C66" s="2" t="n"/>
      <c r="D66" s="2" t="n"/>
      <c r="E66" s="2" t="n"/>
      <c r="F66" s="2" t="n"/>
      <c r="G66" s="4" t="n"/>
      <c r="H66" s="5" t="n"/>
      <c r="I66" s="6">
        <f>IF(OR($G66="",$H66=""),"",$G66*$H66)</f>
        <v/>
      </c>
      <c r="J66" s="5" t="n"/>
      <c r="K66" s="6">
        <f>IF($I66="","",IF($C66="Achat",$I66+IF($J66="",0,$J66),IF($C66="Vente",$I66-IF($J66="",0,$J66),$I66)))</f>
        <v/>
      </c>
      <c r="L66" s="2" t="n"/>
      <c r="M66" s="5" t="n"/>
      <c r="N66" s="6">
        <f>IF(AND($A66="",$C66="",$G66="",$H66=""),"",IF($C66="Vente",IF(OR($G66="",$H66="",$M66=""),"",($H66-$M66)*$G66-IF($J66="",0,$J66)),0))</f>
        <v/>
      </c>
      <c r="O66" s="2" t="n"/>
      <c r="P66" s="7" t="n"/>
      <c r="Q66" s="8">
        <f>IF(AND($A66="",$B66="",$E66="",$G66=""),"",IFERROR(IF(AND($B66&lt;&gt;"",$E66&lt;&gt;"",$G66&gt;0),"OK","À vérifier"),"À vérifier"))</f>
        <v/>
      </c>
      <c r="R66" s="8">
        <f>IF($E66="","",IFERROR(VLOOKUP($E66,'Référentiels'!$H$3:$I$8,2,FALSE),""))</f>
        <v/>
      </c>
      <c r="S66" s="2" t="n"/>
    </row>
    <row r="67">
      <c r="A67" s="2" t="n"/>
      <c r="B67" s="3" t="n"/>
      <c r="C67" s="2" t="n"/>
      <c r="D67" s="2" t="n"/>
      <c r="E67" s="2" t="n"/>
      <c r="F67" s="2" t="n"/>
      <c r="G67" s="4" t="n"/>
      <c r="H67" s="5" t="n"/>
      <c r="I67" s="9">
        <f>IF(OR($G67="",$H67=""),"",$G67*$H67)</f>
        <v/>
      </c>
      <c r="J67" s="5" t="n"/>
      <c r="K67" s="9">
        <f>IF($I67="","",IF($C67="Achat",$I67+IF($J67="",0,$J67),IF($C67="Vente",$I67-IF($J67="",0,$J67),$I67)))</f>
        <v/>
      </c>
      <c r="L67" s="2" t="n"/>
      <c r="M67" s="5" t="n"/>
      <c r="N67" s="9">
        <f>IF(AND($A67="",$C67="",$G67="",$H67=""),"",IF($C67="Vente",IF(OR($G67="",$H67="",$M67=""),"",($H67-$M67)*$G67-IF($J67="",0,$J67)),0))</f>
        <v/>
      </c>
      <c r="O67" s="2" t="n"/>
      <c r="P67" s="7" t="n"/>
      <c r="Q67" s="10">
        <f>IF(AND($A67="",$B67="",$E67="",$G67=""),"",IFERROR(IF(AND($B67&lt;&gt;"",$E67&lt;&gt;"",$G67&gt;0),"OK","À vérifier"),"À vérifier"))</f>
        <v/>
      </c>
      <c r="R67" s="10">
        <f>IF($E67="","",IFERROR(VLOOKUP($E67,'Référentiels'!$H$3:$I$8,2,FALSE),""))</f>
        <v/>
      </c>
      <c r="S67" s="2" t="n"/>
    </row>
    <row r="68">
      <c r="A68" s="2" t="n"/>
      <c r="B68" s="3" t="n"/>
      <c r="C68" s="2" t="n"/>
      <c r="D68" s="2" t="n"/>
      <c r="E68" s="2" t="n"/>
      <c r="F68" s="2" t="n"/>
      <c r="G68" s="4" t="n"/>
      <c r="H68" s="5" t="n"/>
      <c r="I68" s="6">
        <f>IF(OR($G68="",$H68=""),"",$G68*$H68)</f>
        <v/>
      </c>
      <c r="J68" s="5" t="n"/>
      <c r="K68" s="6">
        <f>IF($I68="","",IF($C68="Achat",$I68+IF($J68="",0,$J68),IF($C68="Vente",$I68-IF($J68="",0,$J68),$I68)))</f>
        <v/>
      </c>
      <c r="L68" s="2" t="n"/>
      <c r="M68" s="5" t="n"/>
      <c r="N68" s="6">
        <f>IF(AND($A68="",$C68="",$G68="",$H68=""),"",IF($C68="Vente",IF(OR($G68="",$H68="",$M68=""),"",($H68-$M68)*$G68-IF($J68="",0,$J68)),0))</f>
        <v/>
      </c>
      <c r="O68" s="2" t="n"/>
      <c r="P68" s="7" t="n"/>
      <c r="Q68" s="8">
        <f>IF(AND($A68="",$B68="",$E68="",$G68=""),"",IFERROR(IF(AND($B68&lt;&gt;"",$E68&lt;&gt;"",$G68&gt;0),"OK","À vérifier"),"À vérifier"))</f>
        <v/>
      </c>
      <c r="R68" s="8">
        <f>IF($E68="","",IFERROR(VLOOKUP($E68,'Référentiels'!$H$3:$I$8,2,FALSE),""))</f>
        <v/>
      </c>
      <c r="S68" s="2" t="n"/>
    </row>
    <row r="69">
      <c r="A69" s="2" t="n"/>
      <c r="B69" s="3" t="n"/>
      <c r="C69" s="2" t="n"/>
      <c r="D69" s="2" t="n"/>
      <c r="E69" s="2" t="n"/>
      <c r="F69" s="2" t="n"/>
      <c r="G69" s="4" t="n"/>
      <c r="H69" s="5" t="n"/>
      <c r="I69" s="9">
        <f>IF(OR($G69="",$H69=""),"",$G69*$H69)</f>
        <v/>
      </c>
      <c r="J69" s="5" t="n"/>
      <c r="K69" s="9">
        <f>IF($I69="","",IF($C69="Achat",$I69+IF($J69="",0,$J69),IF($C69="Vente",$I69-IF($J69="",0,$J69),$I69)))</f>
        <v/>
      </c>
      <c r="L69" s="2" t="n"/>
      <c r="M69" s="5" t="n"/>
      <c r="N69" s="9">
        <f>IF(AND($A69="",$C69="",$G69="",$H69=""),"",IF($C69="Vente",IF(OR($G69="",$H69="",$M69=""),"",($H69-$M69)*$G69-IF($J69="",0,$J69)),0))</f>
        <v/>
      </c>
      <c r="O69" s="2" t="n"/>
      <c r="P69" s="7" t="n"/>
      <c r="Q69" s="10">
        <f>IF(AND($A69="",$B69="",$E69="",$G69=""),"",IFERROR(IF(AND($B69&lt;&gt;"",$E69&lt;&gt;"",$G69&gt;0),"OK","À vérifier"),"À vérifier"))</f>
        <v/>
      </c>
      <c r="R69" s="10">
        <f>IF($E69="","",IFERROR(VLOOKUP($E69,'Référentiels'!$H$3:$I$8,2,FALSE),""))</f>
        <v/>
      </c>
      <c r="S69" s="2" t="n"/>
    </row>
    <row r="70">
      <c r="A70" s="2" t="n"/>
      <c r="B70" s="3" t="n"/>
      <c r="C70" s="2" t="n"/>
      <c r="D70" s="2" t="n"/>
      <c r="E70" s="2" t="n"/>
      <c r="F70" s="2" t="n"/>
      <c r="G70" s="4" t="n"/>
      <c r="H70" s="5" t="n"/>
      <c r="I70" s="6">
        <f>IF(OR($G70="",$H70=""),"",$G70*$H70)</f>
        <v/>
      </c>
      <c r="J70" s="5" t="n"/>
      <c r="K70" s="6">
        <f>IF($I70="","",IF($C70="Achat",$I70+IF($J70="",0,$J70),IF($C70="Vente",$I70-IF($J70="",0,$J70),$I70)))</f>
        <v/>
      </c>
      <c r="L70" s="2" t="n"/>
      <c r="M70" s="5" t="n"/>
      <c r="N70" s="6">
        <f>IF(AND($A70="",$C70="",$G70="",$H70=""),"",IF($C70="Vente",IF(OR($G70="",$H70="",$M70=""),"",($H70-$M70)*$G70-IF($J70="",0,$J70)),0))</f>
        <v/>
      </c>
      <c r="O70" s="2" t="n"/>
      <c r="P70" s="7" t="n"/>
      <c r="Q70" s="8">
        <f>IF(AND($A70="",$B70="",$E70="",$G70=""),"",IFERROR(IF(AND($B70&lt;&gt;"",$E70&lt;&gt;"",$G70&gt;0),"OK","À vérifier"),"À vérifier"))</f>
        <v/>
      </c>
      <c r="R70" s="8">
        <f>IF($E70="","",IFERROR(VLOOKUP($E70,'Référentiels'!$H$3:$I$8,2,FALSE),""))</f>
        <v/>
      </c>
      <c r="S70" s="2" t="n"/>
    </row>
    <row r="71">
      <c r="A71" s="2" t="n"/>
      <c r="B71" s="3" t="n"/>
      <c r="C71" s="2" t="n"/>
      <c r="D71" s="2" t="n"/>
      <c r="E71" s="2" t="n"/>
      <c r="F71" s="2" t="n"/>
      <c r="G71" s="4" t="n"/>
      <c r="H71" s="5" t="n"/>
      <c r="I71" s="9">
        <f>IF(OR($G71="",$H71=""),"",$G71*$H71)</f>
        <v/>
      </c>
      <c r="J71" s="5" t="n"/>
      <c r="K71" s="9">
        <f>IF($I71="","",IF($C71="Achat",$I71+IF($J71="",0,$J71),IF($C71="Vente",$I71-IF($J71="",0,$J71),$I71)))</f>
        <v/>
      </c>
      <c r="L71" s="2" t="n"/>
      <c r="M71" s="5" t="n"/>
      <c r="N71" s="9">
        <f>IF(AND($A71="",$C71="",$G71="",$H71=""),"",IF($C71="Vente",IF(OR($G71="",$H71="",$M71=""),"",($H71-$M71)*$G71-IF($J71="",0,$J71)),0))</f>
        <v/>
      </c>
      <c r="O71" s="2" t="n"/>
      <c r="P71" s="7" t="n"/>
      <c r="Q71" s="10">
        <f>IF(AND($A71="",$B71="",$E71="",$G71=""),"",IFERROR(IF(AND($B71&lt;&gt;"",$E71&lt;&gt;"",$G71&gt;0),"OK","À vérifier"),"À vérifier"))</f>
        <v/>
      </c>
      <c r="R71" s="10">
        <f>IF($E71="","",IFERROR(VLOOKUP($E71,'Référentiels'!$H$3:$I$8,2,FALSE),""))</f>
        <v/>
      </c>
      <c r="S71" s="2" t="n"/>
    </row>
    <row r="72">
      <c r="A72" s="2" t="n"/>
      <c r="B72" s="3" t="n"/>
      <c r="C72" s="2" t="n"/>
      <c r="D72" s="2" t="n"/>
      <c r="E72" s="2" t="n"/>
      <c r="F72" s="2" t="n"/>
      <c r="G72" s="4" t="n"/>
      <c r="H72" s="5" t="n"/>
      <c r="I72" s="6">
        <f>IF(OR($G72="",$H72=""),"",$G72*$H72)</f>
        <v/>
      </c>
      <c r="J72" s="5" t="n"/>
      <c r="K72" s="6">
        <f>IF($I72="","",IF($C72="Achat",$I72+IF($J72="",0,$J72),IF($C72="Vente",$I72-IF($J72="",0,$J72),$I72)))</f>
        <v/>
      </c>
      <c r="L72" s="2" t="n"/>
      <c r="M72" s="5" t="n"/>
      <c r="N72" s="6">
        <f>IF(AND($A72="",$C72="",$G72="",$H72=""),"",IF($C72="Vente",IF(OR($G72="",$H72="",$M72=""),"",($H72-$M72)*$G72-IF($J72="",0,$J72)),0))</f>
        <v/>
      </c>
      <c r="O72" s="2" t="n"/>
      <c r="P72" s="7" t="n"/>
      <c r="Q72" s="8">
        <f>IF(AND($A72="",$B72="",$E72="",$G72=""),"",IFERROR(IF(AND($B72&lt;&gt;"",$E72&lt;&gt;"",$G72&gt;0),"OK","À vérifier"),"À vérifier"))</f>
        <v/>
      </c>
      <c r="R72" s="8">
        <f>IF($E72="","",IFERROR(VLOOKUP($E72,'Référentiels'!$H$3:$I$8,2,FALSE),""))</f>
        <v/>
      </c>
      <c r="S72" s="2" t="n"/>
    </row>
    <row r="73">
      <c r="A73" s="2" t="n"/>
      <c r="B73" s="3" t="n"/>
      <c r="C73" s="2" t="n"/>
      <c r="D73" s="2" t="n"/>
      <c r="E73" s="2" t="n"/>
      <c r="F73" s="2" t="n"/>
      <c r="G73" s="4" t="n"/>
      <c r="H73" s="5" t="n"/>
      <c r="I73" s="9">
        <f>IF(OR($G73="",$H73=""),"",$G73*$H73)</f>
        <v/>
      </c>
      <c r="J73" s="5" t="n"/>
      <c r="K73" s="9">
        <f>IF($I73="","",IF($C73="Achat",$I73+IF($J73="",0,$J73),IF($C73="Vente",$I73-IF($J73="",0,$J73),$I73)))</f>
        <v/>
      </c>
      <c r="L73" s="2" t="n"/>
      <c r="M73" s="5" t="n"/>
      <c r="N73" s="9">
        <f>IF(AND($A73="",$C73="",$G73="",$H73=""),"",IF($C73="Vente",IF(OR($G73="",$H73="",$M73=""),"",($H73-$M73)*$G73-IF($J73="",0,$J73)),0))</f>
        <v/>
      </c>
      <c r="O73" s="2" t="n"/>
      <c r="P73" s="7" t="n"/>
      <c r="Q73" s="10">
        <f>IF(AND($A73="",$B73="",$E73="",$G73=""),"",IFERROR(IF(AND($B73&lt;&gt;"",$E73&lt;&gt;"",$G73&gt;0),"OK","À vérifier"),"À vérifier"))</f>
        <v/>
      </c>
      <c r="R73" s="10">
        <f>IF($E73="","",IFERROR(VLOOKUP($E73,'Référentiels'!$H$3:$I$8,2,FALSE),""))</f>
        <v/>
      </c>
      <c r="S73" s="2" t="n"/>
    </row>
    <row r="74">
      <c r="A74" s="2" t="n"/>
      <c r="B74" s="3" t="n"/>
      <c r="C74" s="2" t="n"/>
      <c r="D74" s="2" t="n"/>
      <c r="E74" s="2" t="n"/>
      <c r="F74" s="2" t="n"/>
      <c r="G74" s="4" t="n"/>
      <c r="H74" s="5" t="n"/>
      <c r="I74" s="6">
        <f>IF(OR($G74="",$H74=""),"",$G74*$H74)</f>
        <v/>
      </c>
      <c r="J74" s="5" t="n"/>
      <c r="K74" s="6">
        <f>IF($I74="","",IF($C74="Achat",$I74+IF($J74="",0,$J74),IF($C74="Vente",$I74-IF($J74="",0,$J74),$I74)))</f>
        <v/>
      </c>
      <c r="L74" s="2" t="n"/>
      <c r="M74" s="5" t="n"/>
      <c r="N74" s="6">
        <f>IF(AND($A74="",$C74="",$G74="",$H74=""),"",IF($C74="Vente",IF(OR($G74="",$H74="",$M74=""),"",($H74-$M74)*$G74-IF($J74="",0,$J74)),0))</f>
        <v/>
      </c>
      <c r="O74" s="2" t="n"/>
      <c r="P74" s="7" t="n"/>
      <c r="Q74" s="8">
        <f>IF(AND($A74="",$B74="",$E74="",$G74=""),"",IFERROR(IF(AND($B74&lt;&gt;"",$E74&lt;&gt;"",$G74&gt;0),"OK","À vérifier"),"À vérifier"))</f>
        <v/>
      </c>
      <c r="R74" s="8">
        <f>IF($E74="","",IFERROR(VLOOKUP($E74,'Référentiels'!$H$3:$I$8,2,FALSE),""))</f>
        <v/>
      </c>
      <c r="S74" s="2" t="n"/>
    </row>
    <row r="75">
      <c r="A75" s="2" t="n"/>
      <c r="B75" s="3" t="n"/>
      <c r="C75" s="2" t="n"/>
      <c r="D75" s="2" t="n"/>
      <c r="E75" s="2" t="n"/>
      <c r="F75" s="2" t="n"/>
      <c r="G75" s="4" t="n"/>
      <c r="H75" s="5" t="n"/>
      <c r="I75" s="9">
        <f>IF(OR($G75="",$H75=""),"",$G75*$H75)</f>
        <v/>
      </c>
      <c r="J75" s="5" t="n"/>
      <c r="K75" s="9">
        <f>IF($I75="","",IF($C75="Achat",$I75+IF($J75="",0,$J75),IF($C75="Vente",$I75-IF($J75="",0,$J75),$I75)))</f>
        <v/>
      </c>
      <c r="L75" s="2" t="n"/>
      <c r="M75" s="5" t="n"/>
      <c r="N75" s="9">
        <f>IF(AND($A75="",$C75="",$G75="",$H75=""),"",IF($C75="Vente",IF(OR($G75="",$H75="",$M75=""),"",($H75-$M75)*$G75-IF($J75="",0,$J75)),0))</f>
        <v/>
      </c>
      <c r="O75" s="2" t="n"/>
      <c r="P75" s="7" t="n"/>
      <c r="Q75" s="10">
        <f>IF(AND($A75="",$B75="",$E75="",$G75=""),"",IFERROR(IF(AND($B75&lt;&gt;"",$E75&lt;&gt;"",$G75&gt;0),"OK","À vérifier"),"À vérifier"))</f>
        <v/>
      </c>
      <c r="R75" s="10">
        <f>IF($E75="","",IFERROR(VLOOKUP($E75,'Référentiels'!$H$3:$I$8,2,FALSE),""))</f>
        <v/>
      </c>
      <c r="S75" s="2" t="n"/>
    </row>
    <row r="76">
      <c r="A76" s="2" t="n"/>
      <c r="B76" s="3" t="n"/>
      <c r="C76" s="2" t="n"/>
      <c r="D76" s="2" t="n"/>
      <c r="E76" s="2" t="n"/>
      <c r="F76" s="2" t="n"/>
      <c r="G76" s="4" t="n"/>
      <c r="H76" s="5" t="n"/>
      <c r="I76" s="6">
        <f>IF(OR($G76="",$H76=""),"",$G76*$H76)</f>
        <v/>
      </c>
      <c r="J76" s="5" t="n"/>
      <c r="K76" s="6">
        <f>IF($I76="","",IF($C76="Achat",$I76+IF($J76="",0,$J76),IF($C76="Vente",$I76-IF($J76="",0,$J76),$I76)))</f>
        <v/>
      </c>
      <c r="L76" s="2" t="n"/>
      <c r="M76" s="5" t="n"/>
      <c r="N76" s="6">
        <f>IF(AND($A76="",$C76="",$G76="",$H76=""),"",IF($C76="Vente",IF(OR($G76="",$H76="",$M76=""),"",($H76-$M76)*$G76-IF($J76="",0,$J76)),0))</f>
        <v/>
      </c>
      <c r="O76" s="2" t="n"/>
      <c r="P76" s="7" t="n"/>
      <c r="Q76" s="8">
        <f>IF(AND($A76="",$B76="",$E76="",$G76=""),"",IFERROR(IF(AND($B76&lt;&gt;"",$E76&lt;&gt;"",$G76&gt;0),"OK","À vérifier"),"À vérifier"))</f>
        <v/>
      </c>
      <c r="R76" s="8">
        <f>IF($E76="","",IFERROR(VLOOKUP($E76,'Référentiels'!$H$3:$I$8,2,FALSE),""))</f>
        <v/>
      </c>
      <c r="S76" s="2" t="n"/>
    </row>
    <row r="77">
      <c r="A77" s="2" t="n"/>
      <c r="B77" s="3" t="n"/>
      <c r="C77" s="2" t="n"/>
      <c r="D77" s="2" t="n"/>
      <c r="E77" s="2" t="n"/>
      <c r="F77" s="2" t="n"/>
      <c r="G77" s="4" t="n"/>
      <c r="H77" s="5" t="n"/>
      <c r="I77" s="9">
        <f>IF(OR($G77="",$H77=""),"",$G77*$H77)</f>
        <v/>
      </c>
      <c r="J77" s="5" t="n"/>
      <c r="K77" s="9">
        <f>IF($I77="","",IF($C77="Achat",$I77+IF($J77="",0,$J77),IF($C77="Vente",$I77-IF($J77="",0,$J77),$I77)))</f>
        <v/>
      </c>
      <c r="L77" s="2" t="n"/>
      <c r="M77" s="5" t="n"/>
      <c r="N77" s="9">
        <f>IF(AND($A77="",$C77="",$G77="",$H77=""),"",IF($C77="Vente",IF(OR($G77="",$H77="",$M77=""),"",($H77-$M77)*$G77-IF($J77="",0,$J77)),0))</f>
        <v/>
      </c>
      <c r="O77" s="2" t="n"/>
      <c r="P77" s="7" t="n"/>
      <c r="Q77" s="10">
        <f>IF(AND($A77="",$B77="",$E77="",$G77=""),"",IFERROR(IF(AND($B77&lt;&gt;"",$E77&lt;&gt;"",$G77&gt;0),"OK","À vérifier"),"À vérifier"))</f>
        <v/>
      </c>
      <c r="R77" s="10">
        <f>IF($E77="","",IFERROR(VLOOKUP($E77,'Référentiels'!$H$3:$I$8,2,FALSE),""))</f>
        <v/>
      </c>
      <c r="S77" s="2" t="n"/>
    </row>
    <row r="78">
      <c r="A78" s="2" t="n"/>
      <c r="B78" s="3" t="n"/>
      <c r="C78" s="2" t="n"/>
      <c r="D78" s="2" t="n"/>
      <c r="E78" s="2" t="n"/>
      <c r="F78" s="2" t="n"/>
      <c r="G78" s="4" t="n"/>
      <c r="H78" s="5" t="n"/>
      <c r="I78" s="6">
        <f>IF(OR($G78="",$H78=""),"",$G78*$H78)</f>
        <v/>
      </c>
      <c r="J78" s="5" t="n"/>
      <c r="K78" s="6">
        <f>IF($I78="","",IF($C78="Achat",$I78+IF($J78="",0,$J78),IF($C78="Vente",$I78-IF($J78="",0,$J78),$I78)))</f>
        <v/>
      </c>
      <c r="L78" s="2" t="n"/>
      <c r="M78" s="5" t="n"/>
      <c r="N78" s="6">
        <f>IF(AND($A78="",$C78="",$G78="",$H78=""),"",IF($C78="Vente",IF(OR($G78="",$H78="",$M78=""),"",($H78-$M78)*$G78-IF($J78="",0,$J78)),0))</f>
        <v/>
      </c>
      <c r="O78" s="2" t="n"/>
      <c r="P78" s="7" t="n"/>
      <c r="Q78" s="8">
        <f>IF(AND($A78="",$B78="",$E78="",$G78=""),"",IFERROR(IF(AND($B78&lt;&gt;"",$E78&lt;&gt;"",$G78&gt;0),"OK","À vérifier"),"À vérifier"))</f>
        <v/>
      </c>
      <c r="R78" s="8">
        <f>IF($E78="","",IFERROR(VLOOKUP($E78,'Référentiels'!$H$3:$I$8,2,FALSE),""))</f>
        <v/>
      </c>
      <c r="S78" s="2" t="n"/>
    </row>
    <row r="79">
      <c r="A79" s="2" t="n"/>
      <c r="B79" s="3" t="n"/>
      <c r="C79" s="2" t="n"/>
      <c r="D79" s="2" t="n"/>
      <c r="E79" s="2" t="n"/>
      <c r="F79" s="2" t="n"/>
      <c r="G79" s="4" t="n"/>
      <c r="H79" s="5" t="n"/>
      <c r="I79" s="9">
        <f>IF(OR($G79="",$H79=""),"",$G79*$H79)</f>
        <v/>
      </c>
      <c r="J79" s="5" t="n"/>
      <c r="K79" s="9">
        <f>IF($I79="","",IF($C79="Achat",$I79+IF($J79="",0,$J79),IF($C79="Vente",$I79-IF($J79="",0,$J79),$I79)))</f>
        <v/>
      </c>
      <c r="L79" s="2" t="n"/>
      <c r="M79" s="5" t="n"/>
      <c r="N79" s="9">
        <f>IF(AND($A79="",$C79="",$G79="",$H79=""),"",IF($C79="Vente",IF(OR($G79="",$H79="",$M79=""),"",($H79-$M79)*$G79-IF($J79="",0,$J79)),0))</f>
        <v/>
      </c>
      <c r="O79" s="2" t="n"/>
      <c r="P79" s="7" t="n"/>
      <c r="Q79" s="10">
        <f>IF(AND($A79="",$B79="",$E79="",$G79=""),"",IFERROR(IF(AND($B79&lt;&gt;"",$E79&lt;&gt;"",$G79&gt;0),"OK","À vérifier"),"À vérifier"))</f>
        <v/>
      </c>
      <c r="R79" s="10">
        <f>IF($E79="","",IFERROR(VLOOKUP($E79,'Référentiels'!$H$3:$I$8,2,FALSE),""))</f>
        <v/>
      </c>
      <c r="S79" s="2" t="n"/>
    </row>
    <row r="80">
      <c r="A80" s="2" t="n"/>
      <c r="B80" s="3" t="n"/>
      <c r="C80" s="2" t="n"/>
      <c r="D80" s="2" t="n"/>
      <c r="E80" s="2" t="n"/>
      <c r="F80" s="2" t="n"/>
      <c r="G80" s="4" t="n"/>
      <c r="H80" s="5" t="n"/>
      <c r="I80" s="6">
        <f>IF(OR($G80="",$H80=""),"",$G80*$H80)</f>
        <v/>
      </c>
      <c r="J80" s="5" t="n"/>
      <c r="K80" s="6">
        <f>IF($I80="","",IF($C80="Achat",$I80+IF($J80="",0,$J80),IF($C80="Vente",$I80-IF($J80="",0,$J80),$I80)))</f>
        <v/>
      </c>
      <c r="L80" s="2" t="n"/>
      <c r="M80" s="5" t="n"/>
      <c r="N80" s="6">
        <f>IF(AND($A80="",$C80="",$G80="",$H80=""),"",IF($C80="Vente",IF(OR($G80="",$H80="",$M80=""),"",($H80-$M80)*$G80-IF($J80="",0,$J80)),0))</f>
        <v/>
      </c>
      <c r="O80" s="2" t="n"/>
      <c r="P80" s="7" t="n"/>
      <c r="Q80" s="8">
        <f>IF(AND($A80="",$B80="",$E80="",$G80=""),"",IFERROR(IF(AND($B80&lt;&gt;"",$E80&lt;&gt;"",$G80&gt;0),"OK","À vérifier"),"À vérifier"))</f>
        <v/>
      </c>
      <c r="R80" s="8">
        <f>IF($E80="","",IFERROR(VLOOKUP($E80,'Référentiels'!$H$3:$I$8,2,FALSE),""))</f>
        <v/>
      </c>
      <c r="S80" s="2" t="n"/>
    </row>
    <row r="81">
      <c r="A81" s="2" t="n"/>
      <c r="B81" s="3" t="n"/>
      <c r="C81" s="2" t="n"/>
      <c r="D81" s="2" t="n"/>
      <c r="E81" s="2" t="n"/>
      <c r="F81" s="2" t="n"/>
      <c r="G81" s="4" t="n"/>
      <c r="H81" s="5" t="n"/>
      <c r="I81" s="9">
        <f>IF(OR($G81="",$H81=""),"",$G81*$H81)</f>
        <v/>
      </c>
      <c r="J81" s="5" t="n"/>
      <c r="K81" s="9">
        <f>IF($I81="","",IF($C81="Achat",$I81+IF($J81="",0,$J81),IF($C81="Vente",$I81-IF($J81="",0,$J81),$I81)))</f>
        <v/>
      </c>
      <c r="L81" s="2" t="n"/>
      <c r="M81" s="5" t="n"/>
      <c r="N81" s="9">
        <f>IF(AND($A81="",$C81="",$G81="",$H81=""),"",IF($C81="Vente",IF(OR($G81="",$H81="",$M81=""),"",($H81-$M81)*$G81-IF($J81="",0,$J81)),0))</f>
        <v/>
      </c>
      <c r="O81" s="2" t="n"/>
      <c r="P81" s="7" t="n"/>
      <c r="Q81" s="10">
        <f>IF(AND($A81="",$B81="",$E81="",$G81=""),"",IFERROR(IF(AND($B81&lt;&gt;"",$E81&lt;&gt;"",$G81&gt;0),"OK","À vérifier"),"À vérifier"))</f>
        <v/>
      </c>
      <c r="R81" s="10">
        <f>IF($E81="","",IFERROR(VLOOKUP($E81,'Référentiels'!$H$3:$I$8,2,FALSE),""))</f>
        <v/>
      </c>
      <c r="S81" s="2" t="n"/>
    </row>
    <row r="82">
      <c r="A82" s="2" t="n"/>
      <c r="B82" s="3" t="n"/>
      <c r="C82" s="2" t="n"/>
      <c r="D82" s="2" t="n"/>
      <c r="E82" s="2" t="n"/>
      <c r="F82" s="2" t="n"/>
      <c r="G82" s="4" t="n"/>
      <c r="H82" s="5" t="n"/>
      <c r="I82" s="6">
        <f>IF(OR($G82="",$H82=""),"",$G82*$H82)</f>
        <v/>
      </c>
      <c r="J82" s="5" t="n"/>
      <c r="K82" s="6">
        <f>IF($I82="","",IF($C82="Achat",$I82+IF($J82="",0,$J82),IF($C82="Vente",$I82-IF($J82="",0,$J82),$I82)))</f>
        <v/>
      </c>
      <c r="L82" s="2" t="n"/>
      <c r="M82" s="5" t="n"/>
      <c r="N82" s="6">
        <f>IF(AND($A82="",$C82="",$G82="",$H82=""),"",IF($C82="Vente",IF(OR($G82="",$H82="",$M82=""),"",($H82-$M82)*$G82-IF($J82="",0,$J82)),0))</f>
        <v/>
      </c>
      <c r="O82" s="2" t="n"/>
      <c r="P82" s="7" t="n"/>
      <c r="Q82" s="8">
        <f>IF(AND($A82="",$B82="",$E82="",$G82=""),"",IFERROR(IF(AND($B82&lt;&gt;"",$E82&lt;&gt;"",$G82&gt;0),"OK","À vérifier"),"À vérifier"))</f>
        <v/>
      </c>
      <c r="R82" s="8">
        <f>IF($E82="","",IFERROR(VLOOKUP($E82,'Référentiels'!$H$3:$I$8,2,FALSE),""))</f>
        <v/>
      </c>
      <c r="S82" s="2" t="n"/>
    </row>
    <row r="83">
      <c r="A83" s="2" t="n"/>
      <c r="B83" s="3" t="n"/>
      <c r="C83" s="2" t="n"/>
      <c r="D83" s="2" t="n"/>
      <c r="E83" s="2" t="n"/>
      <c r="F83" s="2" t="n"/>
      <c r="G83" s="4" t="n"/>
      <c r="H83" s="5" t="n"/>
      <c r="I83" s="9">
        <f>IF(OR($G83="",$H83=""),"",$G83*$H83)</f>
        <v/>
      </c>
      <c r="J83" s="5" t="n"/>
      <c r="K83" s="9">
        <f>IF($I83="","",IF($C83="Achat",$I83+IF($J83="",0,$J83),IF($C83="Vente",$I83-IF($J83="",0,$J83),$I83)))</f>
        <v/>
      </c>
      <c r="L83" s="2" t="n"/>
      <c r="M83" s="5" t="n"/>
      <c r="N83" s="9">
        <f>IF(AND($A83="",$C83="",$G83="",$H83=""),"",IF($C83="Vente",IF(OR($G83="",$H83="",$M83=""),"",($H83-$M83)*$G83-IF($J83="",0,$J83)),0))</f>
        <v/>
      </c>
      <c r="O83" s="2" t="n"/>
      <c r="P83" s="7" t="n"/>
      <c r="Q83" s="10">
        <f>IF(AND($A83="",$B83="",$E83="",$G83=""),"",IFERROR(IF(AND($B83&lt;&gt;"",$E83&lt;&gt;"",$G83&gt;0),"OK","À vérifier"),"À vérifier"))</f>
        <v/>
      </c>
      <c r="R83" s="10">
        <f>IF($E83="","",IFERROR(VLOOKUP($E83,'Référentiels'!$H$3:$I$8,2,FALSE),""))</f>
        <v/>
      </c>
      <c r="S83" s="2" t="n"/>
    </row>
    <row r="84">
      <c r="A84" s="2" t="n"/>
      <c r="B84" s="3" t="n"/>
      <c r="C84" s="2" t="n"/>
      <c r="D84" s="2" t="n"/>
      <c r="E84" s="2" t="n"/>
      <c r="F84" s="2" t="n"/>
      <c r="G84" s="4" t="n"/>
      <c r="H84" s="5" t="n"/>
      <c r="I84" s="6">
        <f>IF(OR($G84="",$H84=""),"",$G84*$H84)</f>
        <v/>
      </c>
      <c r="J84" s="5" t="n"/>
      <c r="K84" s="6">
        <f>IF($I84="","",IF($C84="Achat",$I84+IF($J84="",0,$J84),IF($C84="Vente",$I84-IF($J84="",0,$J84),$I84)))</f>
        <v/>
      </c>
      <c r="L84" s="2" t="n"/>
      <c r="M84" s="5" t="n"/>
      <c r="N84" s="6">
        <f>IF(AND($A84="",$C84="",$G84="",$H84=""),"",IF($C84="Vente",IF(OR($G84="",$H84="",$M84=""),"",($H84-$M84)*$G84-IF($J84="",0,$J84)),0))</f>
        <v/>
      </c>
      <c r="O84" s="2" t="n"/>
      <c r="P84" s="7" t="n"/>
      <c r="Q84" s="8">
        <f>IF(AND($A84="",$B84="",$E84="",$G84=""),"",IFERROR(IF(AND($B84&lt;&gt;"",$E84&lt;&gt;"",$G84&gt;0),"OK","À vérifier"),"À vérifier"))</f>
        <v/>
      </c>
      <c r="R84" s="8">
        <f>IF($E84="","",IFERROR(VLOOKUP($E84,'Référentiels'!$H$3:$I$8,2,FALSE),""))</f>
        <v/>
      </c>
      <c r="S84" s="2" t="n"/>
    </row>
    <row r="85">
      <c r="A85" s="2" t="n"/>
      <c r="B85" s="3" t="n"/>
      <c r="C85" s="2" t="n"/>
      <c r="D85" s="2" t="n"/>
      <c r="E85" s="2" t="n"/>
      <c r="F85" s="2" t="n"/>
      <c r="G85" s="4" t="n"/>
      <c r="H85" s="5" t="n"/>
      <c r="I85" s="9">
        <f>IF(OR($G85="",$H85=""),"",$G85*$H85)</f>
        <v/>
      </c>
      <c r="J85" s="5" t="n"/>
      <c r="K85" s="9">
        <f>IF($I85="","",IF($C85="Achat",$I85+IF($J85="",0,$J85),IF($C85="Vente",$I85-IF($J85="",0,$J85),$I85)))</f>
        <v/>
      </c>
      <c r="L85" s="2" t="n"/>
      <c r="M85" s="5" t="n"/>
      <c r="N85" s="9">
        <f>IF(AND($A85="",$C85="",$G85="",$H85=""),"",IF($C85="Vente",IF(OR($G85="",$H85="",$M85=""),"",($H85-$M85)*$G85-IF($J85="",0,$J85)),0))</f>
        <v/>
      </c>
      <c r="O85" s="2" t="n"/>
      <c r="P85" s="7" t="n"/>
      <c r="Q85" s="10">
        <f>IF(AND($A85="",$B85="",$E85="",$G85=""),"",IFERROR(IF(AND($B85&lt;&gt;"",$E85&lt;&gt;"",$G85&gt;0),"OK","À vérifier"),"À vérifier"))</f>
        <v/>
      </c>
      <c r="R85" s="10">
        <f>IF($E85="","",IFERROR(VLOOKUP($E85,'Référentiels'!$H$3:$I$8,2,FALSE),""))</f>
        <v/>
      </c>
      <c r="S85" s="2" t="n"/>
    </row>
    <row r="86">
      <c r="A86" s="2" t="n"/>
      <c r="B86" s="3" t="n"/>
      <c r="C86" s="2" t="n"/>
      <c r="D86" s="2" t="n"/>
      <c r="E86" s="2" t="n"/>
      <c r="F86" s="2" t="n"/>
      <c r="G86" s="4" t="n"/>
      <c r="H86" s="5" t="n"/>
      <c r="I86" s="6">
        <f>IF(OR($G86="",$H86=""),"",$G86*$H86)</f>
        <v/>
      </c>
      <c r="J86" s="5" t="n"/>
      <c r="K86" s="6">
        <f>IF($I86="","",IF($C86="Achat",$I86+IF($J86="",0,$J86),IF($C86="Vente",$I86-IF($J86="",0,$J86),$I86)))</f>
        <v/>
      </c>
      <c r="L86" s="2" t="n"/>
      <c r="M86" s="5" t="n"/>
      <c r="N86" s="6">
        <f>IF(AND($A86="",$C86="",$G86="",$H86=""),"",IF($C86="Vente",IF(OR($G86="",$H86="",$M86=""),"",($H86-$M86)*$G86-IF($J86="",0,$J86)),0))</f>
        <v/>
      </c>
      <c r="O86" s="2" t="n"/>
      <c r="P86" s="7" t="n"/>
      <c r="Q86" s="8">
        <f>IF(AND($A86="",$B86="",$E86="",$G86=""),"",IFERROR(IF(AND($B86&lt;&gt;"",$E86&lt;&gt;"",$G86&gt;0),"OK","À vérifier"),"À vérifier"))</f>
        <v/>
      </c>
      <c r="R86" s="8">
        <f>IF($E86="","",IFERROR(VLOOKUP($E86,'Référentiels'!$H$3:$I$8,2,FALSE),""))</f>
        <v/>
      </c>
      <c r="S86" s="2" t="n"/>
    </row>
    <row r="87">
      <c r="A87" s="2" t="n"/>
      <c r="B87" s="3" t="n"/>
      <c r="C87" s="2" t="n"/>
      <c r="D87" s="2" t="n"/>
      <c r="E87" s="2" t="n"/>
      <c r="F87" s="2" t="n"/>
      <c r="G87" s="4" t="n"/>
      <c r="H87" s="5" t="n"/>
      <c r="I87" s="9">
        <f>IF(OR($G87="",$H87=""),"",$G87*$H87)</f>
        <v/>
      </c>
      <c r="J87" s="5" t="n"/>
      <c r="K87" s="9">
        <f>IF($I87="","",IF($C87="Achat",$I87+IF($J87="",0,$J87),IF($C87="Vente",$I87-IF($J87="",0,$J87),$I87)))</f>
        <v/>
      </c>
      <c r="L87" s="2" t="n"/>
      <c r="M87" s="5" t="n"/>
      <c r="N87" s="9">
        <f>IF(AND($A87="",$C87="",$G87="",$H87=""),"",IF($C87="Vente",IF(OR($G87="",$H87="",$M87=""),"",($H87-$M87)*$G87-IF($J87="",0,$J87)),0))</f>
        <v/>
      </c>
      <c r="O87" s="2" t="n"/>
      <c r="P87" s="7" t="n"/>
      <c r="Q87" s="10">
        <f>IF(AND($A87="",$B87="",$E87="",$G87=""),"",IFERROR(IF(AND($B87&lt;&gt;"",$E87&lt;&gt;"",$G87&gt;0),"OK","À vérifier"),"À vérifier"))</f>
        <v/>
      </c>
      <c r="R87" s="10">
        <f>IF($E87="","",IFERROR(VLOOKUP($E87,'Référentiels'!$H$3:$I$8,2,FALSE),""))</f>
        <v/>
      </c>
      <c r="S87" s="2" t="n"/>
    </row>
    <row r="88">
      <c r="A88" s="2" t="n"/>
      <c r="B88" s="3" t="n"/>
      <c r="C88" s="2" t="n"/>
      <c r="D88" s="2" t="n"/>
      <c r="E88" s="2" t="n"/>
      <c r="F88" s="2" t="n"/>
      <c r="G88" s="4" t="n"/>
      <c r="H88" s="5" t="n"/>
      <c r="I88" s="6">
        <f>IF(OR($G88="",$H88=""),"",$G88*$H88)</f>
        <v/>
      </c>
      <c r="J88" s="5" t="n"/>
      <c r="K88" s="6">
        <f>IF($I88="","",IF($C88="Achat",$I88+IF($J88="",0,$J88),IF($C88="Vente",$I88-IF($J88="",0,$J88),$I88)))</f>
        <v/>
      </c>
      <c r="L88" s="2" t="n"/>
      <c r="M88" s="5" t="n"/>
      <c r="N88" s="6">
        <f>IF(AND($A88="",$C88="",$G88="",$H88=""),"",IF($C88="Vente",IF(OR($G88="",$H88="",$M88=""),"",($H88-$M88)*$G88-IF($J88="",0,$J88)),0))</f>
        <v/>
      </c>
      <c r="O88" s="2" t="n"/>
      <c r="P88" s="7" t="n"/>
      <c r="Q88" s="8">
        <f>IF(AND($A88="",$B88="",$E88="",$G88=""),"",IFERROR(IF(AND($B88&lt;&gt;"",$E88&lt;&gt;"",$G88&gt;0),"OK","À vérifier"),"À vérifier"))</f>
        <v/>
      </c>
      <c r="R88" s="8">
        <f>IF($E88="","",IFERROR(VLOOKUP($E88,'Référentiels'!$H$3:$I$8,2,FALSE),""))</f>
        <v/>
      </c>
      <c r="S88" s="2" t="n"/>
    </row>
    <row r="89">
      <c r="A89" s="2" t="n"/>
      <c r="B89" s="3" t="n"/>
      <c r="C89" s="2" t="n"/>
      <c r="D89" s="2" t="n"/>
      <c r="E89" s="2" t="n"/>
      <c r="F89" s="2" t="n"/>
      <c r="G89" s="4" t="n"/>
      <c r="H89" s="5" t="n"/>
      <c r="I89" s="9">
        <f>IF(OR($G89="",$H89=""),"",$G89*$H89)</f>
        <v/>
      </c>
      <c r="J89" s="5" t="n"/>
      <c r="K89" s="9">
        <f>IF($I89="","",IF($C89="Achat",$I89+IF($J89="",0,$J89),IF($C89="Vente",$I89-IF($J89="",0,$J89),$I89)))</f>
        <v/>
      </c>
      <c r="L89" s="2" t="n"/>
      <c r="M89" s="5" t="n"/>
      <c r="N89" s="9">
        <f>IF(AND($A89="",$C89="",$G89="",$H89=""),"",IF($C89="Vente",IF(OR($G89="",$H89="",$M89=""),"",($H89-$M89)*$G89-IF($J89="",0,$J89)),0))</f>
        <v/>
      </c>
      <c r="O89" s="2" t="n"/>
      <c r="P89" s="7" t="n"/>
      <c r="Q89" s="10">
        <f>IF(AND($A89="",$B89="",$E89="",$G89=""),"",IFERROR(IF(AND($B89&lt;&gt;"",$E89&lt;&gt;"",$G89&gt;0),"OK","À vérifier"),"À vérifier"))</f>
        <v/>
      </c>
      <c r="R89" s="10">
        <f>IF($E89="","",IFERROR(VLOOKUP($E89,'Référentiels'!$H$3:$I$8,2,FALSE),""))</f>
        <v/>
      </c>
      <c r="S89" s="2" t="n"/>
    </row>
    <row r="90">
      <c r="A90" s="2" t="n"/>
      <c r="B90" s="3" t="n"/>
      <c r="C90" s="2" t="n"/>
      <c r="D90" s="2" t="n"/>
      <c r="E90" s="2" t="n"/>
      <c r="F90" s="2" t="n"/>
      <c r="G90" s="4" t="n"/>
      <c r="H90" s="5" t="n"/>
      <c r="I90" s="6">
        <f>IF(OR($G90="",$H90=""),"",$G90*$H90)</f>
        <v/>
      </c>
      <c r="J90" s="5" t="n"/>
      <c r="K90" s="6">
        <f>IF($I90="","",IF($C90="Achat",$I90+IF($J90="",0,$J90),IF($C90="Vente",$I90-IF($J90="",0,$J90),$I90)))</f>
        <v/>
      </c>
      <c r="L90" s="2" t="n"/>
      <c r="M90" s="5" t="n"/>
      <c r="N90" s="6">
        <f>IF(AND($A90="",$C90="",$G90="",$H90=""),"",IF($C90="Vente",IF(OR($G90="",$H90="",$M90=""),"",($H90-$M90)*$G90-IF($J90="",0,$J90)),0))</f>
        <v/>
      </c>
      <c r="O90" s="2" t="n"/>
      <c r="P90" s="7" t="n"/>
      <c r="Q90" s="8">
        <f>IF(AND($A90="",$B90="",$E90="",$G90=""),"",IFERROR(IF(AND($B90&lt;&gt;"",$E90&lt;&gt;"",$G90&gt;0),"OK","À vérifier"),"À vérifier"))</f>
        <v/>
      </c>
      <c r="R90" s="8">
        <f>IF($E90="","",IFERROR(VLOOKUP($E90,'Référentiels'!$H$3:$I$8,2,FALSE),""))</f>
        <v/>
      </c>
      <c r="S90" s="2" t="n"/>
    </row>
    <row r="91">
      <c r="A91" s="2" t="n"/>
      <c r="B91" s="3" t="n"/>
      <c r="C91" s="2" t="n"/>
      <c r="D91" s="2" t="n"/>
      <c r="E91" s="2" t="n"/>
      <c r="F91" s="2" t="n"/>
      <c r="G91" s="4" t="n"/>
      <c r="H91" s="5" t="n"/>
      <c r="I91" s="9">
        <f>IF(OR($G91="",$H91=""),"",$G91*$H91)</f>
        <v/>
      </c>
      <c r="J91" s="5" t="n"/>
      <c r="K91" s="9">
        <f>IF($I91="","",IF($C91="Achat",$I91+IF($J91="",0,$J91),IF($C91="Vente",$I91-IF($J91="",0,$J91),$I91)))</f>
        <v/>
      </c>
      <c r="L91" s="2" t="n"/>
      <c r="M91" s="5" t="n"/>
      <c r="N91" s="9">
        <f>IF(AND($A91="",$C91="",$G91="",$H91=""),"",IF($C91="Vente",IF(OR($G91="",$H91="",$M91=""),"",($H91-$M91)*$G91-IF($J91="",0,$J91)),0))</f>
        <v/>
      </c>
      <c r="O91" s="2" t="n"/>
      <c r="P91" s="7" t="n"/>
      <c r="Q91" s="10">
        <f>IF(AND($A91="",$B91="",$E91="",$G91=""),"",IFERROR(IF(AND($B91&lt;&gt;"",$E91&lt;&gt;"",$G91&gt;0),"OK","À vérifier"),"À vérifier"))</f>
        <v/>
      </c>
      <c r="R91" s="10">
        <f>IF($E91="","",IFERROR(VLOOKUP($E91,'Référentiels'!$H$3:$I$8,2,FALSE),""))</f>
        <v/>
      </c>
      <c r="S91" s="2" t="n"/>
    </row>
    <row r="92">
      <c r="A92" s="2" t="n"/>
      <c r="B92" s="3" t="n"/>
      <c r="C92" s="2" t="n"/>
      <c r="D92" s="2" t="n"/>
      <c r="E92" s="2" t="n"/>
      <c r="F92" s="2" t="n"/>
      <c r="G92" s="4" t="n"/>
      <c r="H92" s="5" t="n"/>
      <c r="I92" s="6">
        <f>IF(OR($G92="",$H92=""),"",$G92*$H92)</f>
        <v/>
      </c>
      <c r="J92" s="5" t="n"/>
      <c r="K92" s="6">
        <f>IF($I92="","",IF($C92="Achat",$I92+IF($J92="",0,$J92),IF($C92="Vente",$I92-IF($J92="",0,$J92),$I92)))</f>
        <v/>
      </c>
      <c r="L92" s="2" t="n"/>
      <c r="M92" s="5" t="n"/>
      <c r="N92" s="6">
        <f>IF(AND($A92="",$C92="",$G92="",$H92=""),"",IF($C92="Vente",IF(OR($G92="",$H92="",$M92=""),"",($H92-$M92)*$G92-IF($J92="",0,$J92)),0))</f>
        <v/>
      </c>
      <c r="O92" s="2" t="n"/>
      <c r="P92" s="7" t="n"/>
      <c r="Q92" s="8">
        <f>IF(AND($A92="",$B92="",$E92="",$G92=""),"",IFERROR(IF(AND($B92&lt;&gt;"",$E92&lt;&gt;"",$G92&gt;0),"OK","À vérifier"),"À vérifier"))</f>
        <v/>
      </c>
      <c r="R92" s="8">
        <f>IF($E92="","",IFERROR(VLOOKUP($E92,'Référentiels'!$H$3:$I$8,2,FALSE),""))</f>
        <v/>
      </c>
      <c r="S92" s="2" t="n"/>
    </row>
    <row r="93">
      <c r="A93" s="2" t="n"/>
      <c r="B93" s="3" t="n"/>
      <c r="C93" s="2" t="n"/>
      <c r="D93" s="2" t="n"/>
      <c r="E93" s="2" t="n"/>
      <c r="F93" s="2" t="n"/>
      <c r="G93" s="4" t="n"/>
      <c r="H93" s="5" t="n"/>
      <c r="I93" s="9">
        <f>IF(OR($G93="",$H93=""),"",$G93*$H93)</f>
        <v/>
      </c>
      <c r="J93" s="5" t="n"/>
      <c r="K93" s="9">
        <f>IF($I93="","",IF($C93="Achat",$I93+IF($J93="",0,$J93),IF($C93="Vente",$I93-IF($J93="",0,$J93),$I93)))</f>
        <v/>
      </c>
      <c r="L93" s="2" t="n"/>
      <c r="M93" s="5" t="n"/>
      <c r="N93" s="9">
        <f>IF(AND($A93="",$C93="",$G93="",$H93=""),"",IF($C93="Vente",IF(OR($G93="",$H93="",$M93=""),"",($H93-$M93)*$G93-IF($J93="",0,$J93)),0))</f>
        <v/>
      </c>
      <c r="O93" s="2" t="n"/>
      <c r="P93" s="7" t="n"/>
      <c r="Q93" s="10">
        <f>IF(AND($A93="",$B93="",$E93="",$G93=""),"",IFERROR(IF(AND($B93&lt;&gt;"",$E93&lt;&gt;"",$G93&gt;0),"OK","À vérifier"),"À vérifier"))</f>
        <v/>
      </c>
      <c r="R93" s="10">
        <f>IF($E93="","",IFERROR(VLOOKUP($E93,'Référentiels'!$H$3:$I$8,2,FALSE),""))</f>
        <v/>
      </c>
      <c r="S93" s="2" t="n"/>
    </row>
    <row r="94">
      <c r="A94" s="2" t="n"/>
      <c r="B94" s="3" t="n"/>
      <c r="C94" s="2" t="n"/>
      <c r="D94" s="2" t="n"/>
      <c r="E94" s="2" t="n"/>
      <c r="F94" s="2" t="n"/>
      <c r="G94" s="4" t="n"/>
      <c r="H94" s="5" t="n"/>
      <c r="I94" s="6">
        <f>IF(OR($G94="",$H94=""),"",$G94*$H94)</f>
        <v/>
      </c>
      <c r="J94" s="5" t="n"/>
      <c r="K94" s="6">
        <f>IF($I94="","",IF($C94="Achat",$I94+IF($J94="",0,$J94),IF($C94="Vente",$I94-IF($J94="",0,$J94),$I94)))</f>
        <v/>
      </c>
      <c r="L94" s="2" t="n"/>
      <c r="M94" s="5" t="n"/>
      <c r="N94" s="6">
        <f>IF(AND($A94="",$C94="",$G94="",$H94=""),"",IF($C94="Vente",IF(OR($G94="",$H94="",$M94=""),"",($H94-$M94)*$G94-IF($J94="",0,$J94)),0))</f>
        <v/>
      </c>
      <c r="O94" s="2" t="n"/>
      <c r="P94" s="7" t="n"/>
      <c r="Q94" s="8">
        <f>IF(AND($A94="",$B94="",$E94="",$G94=""),"",IFERROR(IF(AND($B94&lt;&gt;"",$E94&lt;&gt;"",$G94&gt;0),"OK","À vérifier"),"À vérifier"))</f>
        <v/>
      </c>
      <c r="R94" s="8">
        <f>IF($E94="","",IFERROR(VLOOKUP($E94,'Référentiels'!$H$3:$I$8,2,FALSE),""))</f>
        <v/>
      </c>
      <c r="S94" s="2" t="n"/>
    </row>
    <row r="95">
      <c r="A95" s="2" t="n"/>
      <c r="B95" s="3" t="n"/>
      <c r="C95" s="2" t="n"/>
      <c r="D95" s="2" t="n"/>
      <c r="E95" s="2" t="n"/>
      <c r="F95" s="2" t="n"/>
      <c r="G95" s="4" t="n"/>
      <c r="H95" s="5" t="n"/>
      <c r="I95" s="9">
        <f>IF(OR($G95="",$H95=""),"",$G95*$H95)</f>
        <v/>
      </c>
      <c r="J95" s="5" t="n"/>
      <c r="K95" s="9">
        <f>IF($I95="","",IF($C95="Achat",$I95+IF($J95="",0,$J95),IF($C95="Vente",$I95-IF($J95="",0,$J95),$I95)))</f>
        <v/>
      </c>
      <c r="L95" s="2" t="n"/>
      <c r="M95" s="5" t="n"/>
      <c r="N95" s="9">
        <f>IF(AND($A95="",$C95="",$G95="",$H95=""),"",IF($C95="Vente",IF(OR($G95="",$H95="",$M95=""),"",($H95-$M95)*$G95-IF($J95="",0,$J95)),0))</f>
        <v/>
      </c>
      <c r="O95" s="2" t="n"/>
      <c r="P95" s="7" t="n"/>
      <c r="Q95" s="10">
        <f>IF(AND($A95="",$B95="",$E95="",$G95=""),"",IFERROR(IF(AND($B95&lt;&gt;"",$E95&lt;&gt;"",$G95&gt;0),"OK","À vérifier"),"À vérifier"))</f>
        <v/>
      </c>
      <c r="R95" s="10">
        <f>IF($E95="","",IFERROR(VLOOKUP($E95,'Référentiels'!$H$3:$I$8,2,FALSE),""))</f>
        <v/>
      </c>
      <c r="S95" s="2" t="n"/>
    </row>
    <row r="96">
      <c r="A96" s="2" t="n"/>
      <c r="B96" s="3" t="n"/>
      <c r="C96" s="2" t="n"/>
      <c r="D96" s="2" t="n"/>
      <c r="E96" s="2" t="n"/>
      <c r="F96" s="2" t="n"/>
      <c r="G96" s="4" t="n"/>
      <c r="H96" s="5" t="n"/>
      <c r="I96" s="6">
        <f>IF(OR($G96="",$H96=""),"",$G96*$H96)</f>
        <v/>
      </c>
      <c r="J96" s="5" t="n"/>
      <c r="K96" s="6">
        <f>IF($I96="","",IF($C96="Achat",$I96+IF($J96="",0,$J96),IF($C96="Vente",$I96-IF($J96="",0,$J96),$I96)))</f>
        <v/>
      </c>
      <c r="L96" s="2" t="n"/>
      <c r="M96" s="5" t="n"/>
      <c r="N96" s="6">
        <f>IF(AND($A96="",$C96="",$G96="",$H96=""),"",IF($C96="Vente",IF(OR($G96="",$H96="",$M96=""),"",($H96-$M96)*$G96-IF($J96="",0,$J96)),0))</f>
        <v/>
      </c>
      <c r="O96" s="2" t="n"/>
      <c r="P96" s="7" t="n"/>
      <c r="Q96" s="8">
        <f>IF(AND($A96="",$B96="",$E96="",$G96=""),"",IFERROR(IF(AND($B96&lt;&gt;"",$E96&lt;&gt;"",$G96&gt;0),"OK","À vérifier"),"À vérifier"))</f>
        <v/>
      </c>
      <c r="R96" s="8">
        <f>IF($E96="","",IFERROR(VLOOKUP($E96,'Référentiels'!$H$3:$I$8,2,FALSE),""))</f>
        <v/>
      </c>
      <c r="S96" s="2" t="n"/>
    </row>
    <row r="97">
      <c r="A97" s="2" t="n"/>
      <c r="B97" s="3" t="n"/>
      <c r="C97" s="2" t="n"/>
      <c r="D97" s="2" t="n"/>
      <c r="E97" s="2" t="n"/>
      <c r="F97" s="2" t="n"/>
      <c r="G97" s="4" t="n"/>
      <c r="H97" s="5" t="n"/>
      <c r="I97" s="9">
        <f>IF(OR($G97="",$H97=""),"",$G97*$H97)</f>
        <v/>
      </c>
      <c r="J97" s="5" t="n"/>
      <c r="K97" s="9">
        <f>IF($I97="","",IF($C97="Achat",$I97+IF($J97="",0,$J97),IF($C97="Vente",$I97-IF($J97="",0,$J97),$I97)))</f>
        <v/>
      </c>
      <c r="L97" s="2" t="n"/>
      <c r="M97" s="5" t="n"/>
      <c r="N97" s="9">
        <f>IF(AND($A97="",$C97="",$G97="",$H97=""),"",IF($C97="Vente",IF(OR($G97="",$H97="",$M97=""),"",($H97-$M97)*$G97-IF($J97="",0,$J97)),0))</f>
        <v/>
      </c>
      <c r="O97" s="2" t="n"/>
      <c r="P97" s="7" t="n"/>
      <c r="Q97" s="10">
        <f>IF(AND($A97="",$B97="",$E97="",$G97=""),"",IFERROR(IF(AND($B97&lt;&gt;"",$E97&lt;&gt;"",$G97&gt;0),"OK","À vérifier"),"À vérifier"))</f>
        <v/>
      </c>
      <c r="R97" s="10">
        <f>IF($E97="","",IFERROR(VLOOKUP($E97,'Référentiels'!$H$3:$I$8,2,FALSE),""))</f>
        <v/>
      </c>
      <c r="S97" s="2" t="n"/>
    </row>
    <row r="98">
      <c r="A98" s="2" t="n"/>
      <c r="B98" s="3" t="n"/>
      <c r="C98" s="2" t="n"/>
      <c r="D98" s="2" t="n"/>
      <c r="E98" s="2" t="n"/>
      <c r="F98" s="2" t="n"/>
      <c r="G98" s="4" t="n"/>
      <c r="H98" s="5" t="n"/>
      <c r="I98" s="6">
        <f>IF(OR($G98="",$H98=""),"",$G98*$H98)</f>
        <v/>
      </c>
      <c r="J98" s="5" t="n"/>
      <c r="K98" s="6">
        <f>IF($I98="","",IF($C98="Achat",$I98+IF($J98="",0,$J98),IF($C98="Vente",$I98-IF($J98="",0,$J98),$I98)))</f>
        <v/>
      </c>
      <c r="L98" s="2" t="n"/>
      <c r="M98" s="5" t="n"/>
      <c r="N98" s="6">
        <f>IF(AND($A98="",$C98="",$G98="",$H98=""),"",IF($C98="Vente",IF(OR($G98="",$H98="",$M98=""),"",($H98-$M98)*$G98-IF($J98="",0,$J98)),0))</f>
        <v/>
      </c>
      <c r="O98" s="2" t="n"/>
      <c r="P98" s="7" t="n"/>
      <c r="Q98" s="8">
        <f>IF(AND($A98="",$B98="",$E98="",$G98=""),"",IFERROR(IF(AND($B98&lt;&gt;"",$E98&lt;&gt;"",$G98&gt;0),"OK","À vérifier"),"À vérifier"))</f>
        <v/>
      </c>
      <c r="R98" s="8">
        <f>IF($E98="","",IFERROR(VLOOKUP($E98,'Référentiels'!$H$3:$I$8,2,FALSE),""))</f>
        <v/>
      </c>
      <c r="S98" s="2" t="n"/>
    </row>
    <row r="99">
      <c r="A99" s="2" t="n"/>
      <c r="B99" s="3" t="n"/>
      <c r="C99" s="2" t="n"/>
      <c r="D99" s="2" t="n"/>
      <c r="E99" s="2" t="n"/>
      <c r="F99" s="2" t="n"/>
      <c r="G99" s="4" t="n"/>
      <c r="H99" s="5" t="n"/>
      <c r="I99" s="9">
        <f>IF(OR($G99="",$H99=""),"",$G99*$H99)</f>
        <v/>
      </c>
      <c r="J99" s="5" t="n"/>
      <c r="K99" s="9">
        <f>IF($I99="","",IF($C99="Achat",$I99+IF($J99="",0,$J99),IF($C99="Vente",$I99-IF($J99="",0,$J99),$I99)))</f>
        <v/>
      </c>
      <c r="L99" s="2" t="n"/>
      <c r="M99" s="5" t="n"/>
      <c r="N99" s="9">
        <f>IF(AND($A99="",$C99="",$G99="",$H99=""),"",IF($C99="Vente",IF(OR($G99="",$H99="",$M99=""),"",($H99-$M99)*$G99-IF($J99="",0,$J99)),0))</f>
        <v/>
      </c>
      <c r="O99" s="2" t="n"/>
      <c r="P99" s="7" t="n"/>
      <c r="Q99" s="10">
        <f>IF(AND($A99="",$B99="",$E99="",$G99=""),"",IFERROR(IF(AND($B99&lt;&gt;"",$E99&lt;&gt;"",$G99&gt;0),"OK","À vérifier"),"À vérifier"))</f>
        <v/>
      </c>
      <c r="R99" s="10">
        <f>IF($E99="","",IFERROR(VLOOKUP($E99,'Référentiels'!$H$3:$I$8,2,FALSE),""))</f>
        <v/>
      </c>
      <c r="S99" s="2" t="n"/>
    </row>
    <row r="100">
      <c r="A100" s="2" t="n"/>
      <c r="B100" s="3" t="n"/>
      <c r="C100" s="2" t="n"/>
      <c r="D100" s="2" t="n"/>
      <c r="E100" s="2" t="n"/>
      <c r="F100" s="2" t="n"/>
      <c r="G100" s="4" t="n"/>
      <c r="H100" s="5" t="n"/>
      <c r="I100" s="6">
        <f>IF(OR($G100="",$H100=""),"",$G100*$H100)</f>
        <v/>
      </c>
      <c r="J100" s="5" t="n"/>
      <c r="K100" s="6">
        <f>IF($I100="","",IF($C100="Achat",$I100+IF($J100="",0,$J100),IF($C100="Vente",$I100-IF($J100="",0,$J100),$I100)))</f>
        <v/>
      </c>
      <c r="L100" s="2" t="n"/>
      <c r="M100" s="5" t="n"/>
      <c r="N100" s="6">
        <f>IF(AND($A100="",$C100="",$G100="",$H100=""),"",IF($C100="Vente",IF(OR($G100="",$H100="",$M100=""),"",($H100-$M100)*$G100-IF($J100="",0,$J100)),0))</f>
        <v/>
      </c>
      <c r="O100" s="2" t="n"/>
      <c r="P100" s="7" t="n"/>
      <c r="Q100" s="8">
        <f>IF(AND($A100="",$B100="",$E100="",$G100=""),"",IFERROR(IF(AND($B100&lt;&gt;"",$E100&lt;&gt;"",$G100&gt;0),"OK","À vérifier"),"À vérifier"))</f>
        <v/>
      </c>
      <c r="R100" s="8">
        <f>IF($E100="","",IFERROR(VLOOKUP($E100,'Référentiels'!$H$3:$I$8,2,FALSE),""))</f>
        <v/>
      </c>
      <c r="S100" s="2" t="n"/>
    </row>
    <row r="101">
      <c r="A101" s="2" t="n"/>
      <c r="B101" s="3" t="n"/>
      <c r="C101" s="2" t="n"/>
      <c r="D101" s="2" t="n"/>
      <c r="E101" s="2" t="n"/>
      <c r="F101" s="2" t="n"/>
      <c r="G101" s="4" t="n"/>
      <c r="H101" s="5" t="n"/>
      <c r="I101" s="9">
        <f>IF(OR($G101="",$H101=""),"",$G101*$H101)</f>
        <v/>
      </c>
      <c r="J101" s="5" t="n"/>
      <c r="K101" s="9">
        <f>IF($I101="","",IF($C101="Achat",$I101+IF($J101="",0,$J101),IF($C101="Vente",$I101-IF($J101="",0,$J101),$I101)))</f>
        <v/>
      </c>
      <c r="L101" s="2" t="n"/>
      <c r="M101" s="5" t="n"/>
      <c r="N101" s="9">
        <f>IF(AND($A101="",$C101="",$G101="",$H101=""),"",IF($C101="Vente",IF(OR($G101="",$H101="",$M101=""),"",($H101-$M101)*$G101-IF($J101="",0,$J101)),0))</f>
        <v/>
      </c>
      <c r="O101" s="2" t="n"/>
      <c r="P101" s="7" t="n"/>
      <c r="Q101" s="10">
        <f>IF(AND($A101="",$B101="",$E101="",$G101=""),"",IFERROR(IF(AND($B101&lt;&gt;"",$E101&lt;&gt;"",$G101&gt;0),"OK","À vérifier"),"À vérifier"))</f>
        <v/>
      </c>
      <c r="R101" s="10">
        <f>IF($E101="","",IFERROR(VLOOKUP($E101,'Référentiels'!$H$3:$I$8,2,FALSE),""))</f>
        <v/>
      </c>
      <c r="S101" s="2" t="n"/>
    </row>
    <row r="103" ht="22" customHeight="1">
      <c r="A103" s="11" t="inlineStr">
        <is>
          <t>Totaux</t>
        </is>
      </c>
      <c r="B103" s="11" t="n"/>
      <c r="C103" s="11" t="n"/>
      <c r="D103" s="11" t="n"/>
      <c r="E103" s="11" t="n"/>
      <c r="F103" s="11" t="n"/>
      <c r="G103" s="11" t="n"/>
      <c r="H103" s="11" t="n"/>
      <c r="I103" s="12">
        <f>SUM(I2:I101)</f>
        <v/>
      </c>
      <c r="J103" s="12">
        <f>SUM(J2:J101)</f>
        <v/>
      </c>
      <c r="K103" s="12">
        <f>SUM(K2:K101)</f>
        <v/>
      </c>
      <c r="L103" s="11" t="n"/>
      <c r="M103" s="11" t="n"/>
      <c r="N103" s="12">
        <f>SUM(N2:N101)</f>
        <v/>
      </c>
      <c r="O103" s="11" t="n"/>
      <c r="P103" s="11" t="n"/>
      <c r="Q103" s="11" t="n"/>
      <c r="R103" s="11" t="n"/>
      <c r="S103" s="11" t="n"/>
    </row>
  </sheetData>
  <autoFilter ref="A1:S101"/>
  <conditionalFormatting sqref="N2:N101">
    <cfRule type="expression" priority="1" dxfId="0" stopIfTrue="1">
      <formula>$N2&gt;0</formula>
    </cfRule>
    <cfRule type="expression" priority="2" dxfId="1" stopIfTrue="1">
      <formula>$N2&lt;0</formula>
    </cfRule>
  </conditionalFormatting>
  <conditionalFormatting sqref="O2:O101">
    <cfRule type="expression" priority="3" dxfId="2" stopIfTrue="1">
      <formula>$O2="En attente"</formula>
    </cfRule>
  </conditionalFormatting>
  <conditionalFormatting sqref="Q2:Q101">
    <cfRule type="expression" priority="4" dxfId="2" stopIfTrue="1">
      <formula>$Q2="À vérifier"</formula>
    </cfRule>
    <cfRule type="expression" priority="5" dxfId="0" stopIfTrue="1">
      <formula>$Q2="OK"</formula>
    </cfRule>
  </conditionalFormatting>
  <dataValidations count="10">
    <dataValidation sqref="C2:C101" showErrorMessage="1" showInputMessage="1" allowBlank="1" type="list">
      <formula1>='Référentiels'!$A$3:$A$7</formula1>
    </dataValidation>
    <dataValidation sqref="D2:D101" showErrorMessage="1" showInputMessage="1" allowBlank="1" type="list">
      <formula1>='Référentiels'!$B$3:$B$7</formula1>
    </dataValidation>
    <dataValidation sqref="E2:E101" showErrorMessage="1" showInputMessage="1" allowBlank="1" type="list">
      <formula1>='Référentiels'!$C$3:$C$8</formula1>
    </dataValidation>
    <dataValidation sqref="F2:F101" showErrorMessage="1" showInputMessage="1" allowBlank="1" type="list">
      <formula1>='Référentiels'!$D$3:$D$8</formula1>
    </dataValidation>
    <dataValidation sqref="L2:L101" showErrorMessage="1" showInputMessage="1" allowBlank="1" type="list">
      <formula1>='Référentiels'!$E$3:$E$5</formula1>
    </dataValidation>
    <dataValidation sqref="O2:O101" showErrorMessage="1" showInputMessage="1" allowBlank="1" type="list">
      <formula1>='Référentiels'!$F$3:$F$4</formula1>
    </dataValidation>
    <dataValidation sqref="S2:S101" showErrorMessage="1" showInputMessage="1" allowBlank="1" type="list">
      <formula1>='Référentiels'!$J$3:$J$11</formula1>
    </dataValidation>
    <dataValidation sqref="G2:G101" showErrorMessage="1" showInputMessage="1" allowBlank="1" type="decimal" operator="greaterThan">
      <formula1>0</formula1>
    </dataValidation>
    <dataValidation sqref="H2:H101" showErrorMessage="1" showInputMessage="1" allowBlank="1" type="decimal" operator="greaterThan">
      <formula1>0</formula1>
    </dataValidation>
    <dataValidation sqref="J2:J101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3" customWidth="1" min="1" max="1"/>
    <col width="19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18" customWidth="1" min="8" max="8"/>
    <col width="18" customWidth="1" min="9" max="9"/>
    <col width="4" customWidth="1" min="10" max="10"/>
    <col width="15" customWidth="1" min="11" max="11"/>
    <col width="20" customWidth="1" min="12" max="12"/>
    <col hidden="1" width="1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30" customHeight="1">
      <c r="A1" s="13" t="inlineStr">
        <is>
          <t>Synthèse du portefeuille crypto</t>
        </is>
      </c>
    </row>
    <row r="3">
      <c r="A3" s="14" t="inlineStr">
        <is>
          <t>Total investi (€)</t>
        </is>
      </c>
      <c r="B3" s="15">
        <f>SUM('Transactions'!$I$2:$I$101)</f>
        <v/>
      </c>
    </row>
    <row r="4">
      <c r="A4" s="16" t="inlineStr">
        <is>
          <t>Total des frais (€)</t>
        </is>
      </c>
      <c r="B4" s="17">
        <f>SUM('Transactions'!$J$2:$J$101)</f>
        <v/>
      </c>
    </row>
    <row r="5">
      <c r="A5" s="14" t="inlineStr">
        <is>
          <t>Valeur des ventes (€)</t>
        </is>
      </c>
      <c r="B5" s="15">
        <f>SUMIF('Transactions'!$C$2:$C$101,"Vente",'Transactions'!$K$2:$K$101)</f>
        <v/>
      </c>
    </row>
    <row r="6">
      <c r="A6" s="16" t="inlineStr">
        <is>
          <t>Plus/moins-value estimée (€)</t>
        </is>
      </c>
      <c r="B6" s="17">
        <f>SUM('Transactions'!$N$2:$N$101)</f>
        <v/>
      </c>
    </row>
    <row r="7">
      <c r="A7" s="14" t="inlineStr">
        <is>
          <t>Nombre de transactions</t>
        </is>
      </c>
      <c r="B7" s="18">
        <f>COUNTIF('Transactions'!$A$2:$A$101,"&lt;&gt;")</f>
        <v/>
      </c>
    </row>
    <row r="8">
      <c r="A8" s="16" t="inlineStr">
        <is>
          <t>Montant moyen par opération (€)</t>
        </is>
      </c>
      <c r="B8" s="17">
        <f>IFERROR(AVERAGE('Transactions'!$I$2:$I$101),0)</f>
        <v/>
      </c>
    </row>
    <row r="9">
      <c r="A9" s="14" t="inlineStr">
        <is>
          <t>Part des ventes dans les opérations</t>
        </is>
      </c>
      <c r="B9" s="19">
        <f>IFERROR(COUNTIF('Transactions'!$C$2:$C$101,"Vente")/COUNTIF('Transactions'!$A$2:$A$101,"&lt;&gt;"),0)</f>
        <v/>
      </c>
    </row>
    <row r="10">
      <c r="A10" s="16" t="inlineStr">
        <is>
          <t>Estimation PFU indicative (€)</t>
        </is>
      </c>
      <c r="B10" s="17">
        <f>MAX(0,$B$6*$B$12)</f>
        <v/>
      </c>
    </row>
    <row r="12">
      <c r="A12" s="14" t="inlineStr">
        <is>
          <t>Taux PFU indicatif (modifiable)</t>
        </is>
      </c>
      <c r="B12" s="20" t="n">
        <v>0.3</v>
      </c>
    </row>
    <row r="15">
      <c r="A15" s="21" t="inlineStr">
        <is>
          <t>Crypto</t>
        </is>
      </c>
      <c r="B15" s="21" t="inlineStr">
        <is>
          <t>Quantité nette</t>
        </is>
      </c>
      <c r="C15" s="21" t="inlineStr">
        <is>
          <t>Investissement brut (€)</t>
        </is>
      </c>
      <c r="D15" s="21" t="inlineStr">
        <is>
          <t>Frais (€)</t>
        </is>
      </c>
      <c r="E15" s="21" t="inlineStr">
        <is>
          <t>Ventes (€)</t>
        </is>
      </c>
      <c r="F15" s="21" t="inlineStr">
        <is>
          <t>Plus/moins-value (€)</t>
        </is>
      </c>
      <c r="H15" s="21" t="inlineStr">
        <is>
          <t>Plateforme</t>
        </is>
      </c>
      <c r="I15" s="21" t="inlineStr">
        <is>
          <t>Frais cumulés (€)</t>
        </is>
      </c>
      <c r="K15" s="21" t="inlineStr">
        <is>
          <t>Mois</t>
        </is>
      </c>
      <c r="L15" s="21" t="inlineStr">
        <is>
          <t>Montant brut (€)</t>
        </is>
      </c>
      <c r="M15" s="21" t="inlineStr">
        <is>
          <t>Fin de période</t>
        </is>
      </c>
    </row>
    <row r="16">
      <c r="A16" s="8">
        <f>'Référentiels'!$C$3</f>
        <v/>
      </c>
      <c r="B16" s="22">
        <f>IF($A16="","",SUMIFS('Transactions'!$G$2:$G$101,'Transactions'!$E$2:$E$101,$A16,'Transactions'!$C$2:$C$101,"Achat")+SUMIFS('Transactions'!$G$2:$G$101,'Transactions'!$E$2:$E$101,$A16,'Transactions'!$C$2:$C$101,"Dépôt")-SUMIFS('Transactions'!$G$2:$G$101,'Transactions'!$E$2:$E$101,$A16,'Transactions'!$C$2:$C$101,"Vente")-SUMIFS('Transactions'!$G$2:$G$101,'Transactions'!$E$2:$E$101,$A16,'Transactions'!$C$2:$C$101,"Retrait")-SUMIFS('Transactions'!$G$2:$G$101,'Transactions'!$E$2:$E$101,$A16,'Transactions'!$C$2:$C$101,"Échange"))</f>
        <v/>
      </c>
      <c r="C16" s="23">
        <f>IF($A16="","",SUMIF('Transactions'!$E$2:$E$101,$A16,'Transactions'!$I$2:$I$101))</f>
        <v/>
      </c>
      <c r="D16" s="23">
        <f>IF($A16="","",SUMIF('Transactions'!$E$2:$E$101,$A16,'Transactions'!$J$2:$J$101))</f>
        <v/>
      </c>
      <c r="E16" s="23">
        <f>IF($A16="","",SUMIFS('Transactions'!$K$2:$K$101,'Transactions'!$E$2:$E$101,$A16,'Transactions'!$C$2:$C$101,"Vente"))</f>
        <v/>
      </c>
      <c r="F16" s="23">
        <f>IF($A16="","",SUMIF('Transactions'!$E$2:$E$101,$A16,'Transactions'!$N$2:$N$101))</f>
        <v/>
      </c>
      <c r="H16" s="8">
        <f>'Référentiels'!$B$3</f>
        <v/>
      </c>
      <c r="I16" s="23">
        <f>IF($H16="","",SUMIF('Transactions'!$D$2:$D$101,$H16,'Transactions'!$J$2:$J$101))</f>
        <v/>
      </c>
      <c r="K16" s="24" t="n">
        <v>46023</v>
      </c>
      <c r="L16" s="23">
        <f>IF($K16="","",SUMIFS('Transactions'!$I$2:$I$101,'Transactions'!$B$2:$B$101,"&gt;="&amp;$K16,'Transactions'!$B$2:$B$101,"&lt;="&amp;$M16))</f>
        <v/>
      </c>
      <c r="M16" s="25" t="n">
        <v>46053</v>
      </c>
    </row>
    <row r="17">
      <c r="A17" s="10">
        <f>'Référentiels'!$C$4</f>
        <v/>
      </c>
      <c r="B17" s="26">
        <f>IF($A17="","",SUMIFS('Transactions'!$G$2:$G$101,'Transactions'!$E$2:$E$101,$A17,'Transactions'!$C$2:$C$101,"Achat")+SUMIFS('Transactions'!$G$2:$G$101,'Transactions'!$E$2:$E$101,$A17,'Transactions'!$C$2:$C$101,"Dépôt")-SUMIFS('Transactions'!$G$2:$G$101,'Transactions'!$E$2:$E$101,$A17,'Transactions'!$C$2:$C$101,"Vente")-SUMIFS('Transactions'!$G$2:$G$101,'Transactions'!$E$2:$E$101,$A17,'Transactions'!$C$2:$C$101,"Retrait")-SUMIFS('Transactions'!$G$2:$G$101,'Transactions'!$E$2:$E$101,$A17,'Transactions'!$C$2:$C$101,"Échange"))</f>
        <v/>
      </c>
      <c r="C17" s="27">
        <f>IF($A17="","",SUMIF('Transactions'!$E$2:$E$101,$A17,'Transactions'!$I$2:$I$101))</f>
        <v/>
      </c>
      <c r="D17" s="27">
        <f>IF($A17="","",SUMIF('Transactions'!$E$2:$E$101,$A17,'Transactions'!$J$2:$J$101))</f>
        <v/>
      </c>
      <c r="E17" s="27">
        <f>IF($A17="","",SUMIFS('Transactions'!$K$2:$K$101,'Transactions'!$E$2:$E$101,$A17,'Transactions'!$C$2:$C$101,"Vente"))</f>
        <v/>
      </c>
      <c r="F17" s="27">
        <f>IF($A17="","",SUMIF('Transactions'!$E$2:$E$101,$A17,'Transactions'!$N$2:$N$101))</f>
        <v/>
      </c>
      <c r="H17" s="10">
        <f>'Référentiels'!$B$4</f>
        <v/>
      </c>
      <c r="I17" s="27">
        <f>IF($H17="","",SUMIF('Transactions'!$D$2:$D$101,$H17,'Transactions'!$J$2:$J$101))</f>
        <v/>
      </c>
      <c r="K17" s="28" t="n">
        <v>46054</v>
      </c>
      <c r="L17" s="27">
        <f>IF($K17="","",SUMIFS('Transactions'!$I$2:$I$101,'Transactions'!$B$2:$B$101,"&gt;="&amp;$K17,'Transactions'!$B$2:$B$101,"&lt;="&amp;$M17))</f>
        <v/>
      </c>
      <c r="M17" s="29" t="n">
        <v>46081</v>
      </c>
    </row>
    <row r="18">
      <c r="A18" s="8">
        <f>'Référentiels'!$C$5</f>
        <v/>
      </c>
      <c r="B18" s="22">
        <f>IF($A18="","",SUMIFS('Transactions'!$G$2:$G$101,'Transactions'!$E$2:$E$101,$A18,'Transactions'!$C$2:$C$101,"Achat")+SUMIFS('Transactions'!$G$2:$G$101,'Transactions'!$E$2:$E$101,$A18,'Transactions'!$C$2:$C$101,"Dépôt")-SUMIFS('Transactions'!$G$2:$G$101,'Transactions'!$E$2:$E$101,$A18,'Transactions'!$C$2:$C$101,"Vente")-SUMIFS('Transactions'!$G$2:$G$101,'Transactions'!$E$2:$E$101,$A18,'Transactions'!$C$2:$C$101,"Retrait")-SUMIFS('Transactions'!$G$2:$G$101,'Transactions'!$E$2:$E$101,$A18,'Transactions'!$C$2:$C$101,"Échange"))</f>
        <v/>
      </c>
      <c r="C18" s="23">
        <f>IF($A18="","",SUMIF('Transactions'!$E$2:$E$101,$A18,'Transactions'!$I$2:$I$101))</f>
        <v/>
      </c>
      <c r="D18" s="23">
        <f>IF($A18="","",SUMIF('Transactions'!$E$2:$E$101,$A18,'Transactions'!$J$2:$J$101))</f>
        <v/>
      </c>
      <c r="E18" s="23">
        <f>IF($A18="","",SUMIFS('Transactions'!$K$2:$K$101,'Transactions'!$E$2:$E$101,$A18,'Transactions'!$C$2:$C$101,"Vente"))</f>
        <v/>
      </c>
      <c r="F18" s="23">
        <f>IF($A18="","",SUMIF('Transactions'!$E$2:$E$101,$A18,'Transactions'!$N$2:$N$101))</f>
        <v/>
      </c>
      <c r="H18" s="8">
        <f>'Référentiels'!$B$5</f>
        <v/>
      </c>
      <c r="I18" s="23">
        <f>IF($H18="","",SUMIF('Transactions'!$D$2:$D$101,$H18,'Transactions'!$J$2:$J$101))</f>
        <v/>
      </c>
      <c r="K18" s="24" t="n">
        <v>46082</v>
      </c>
      <c r="L18" s="23">
        <f>IF($K18="","",SUMIFS('Transactions'!$I$2:$I$101,'Transactions'!$B$2:$B$101,"&gt;="&amp;$K18,'Transactions'!$B$2:$B$101,"&lt;="&amp;$M18))</f>
        <v/>
      </c>
      <c r="M18" s="25" t="n">
        <v>46112</v>
      </c>
    </row>
    <row r="19">
      <c r="A19" s="10">
        <f>'Référentiels'!$C$6</f>
        <v/>
      </c>
      <c r="B19" s="26">
        <f>IF($A19="","",SUMIFS('Transactions'!$G$2:$G$101,'Transactions'!$E$2:$E$101,$A19,'Transactions'!$C$2:$C$101,"Achat")+SUMIFS('Transactions'!$G$2:$G$101,'Transactions'!$E$2:$E$101,$A19,'Transactions'!$C$2:$C$101,"Dépôt")-SUMIFS('Transactions'!$G$2:$G$101,'Transactions'!$E$2:$E$101,$A19,'Transactions'!$C$2:$C$101,"Vente")-SUMIFS('Transactions'!$G$2:$G$101,'Transactions'!$E$2:$E$101,$A19,'Transactions'!$C$2:$C$101,"Retrait")-SUMIFS('Transactions'!$G$2:$G$101,'Transactions'!$E$2:$E$101,$A19,'Transactions'!$C$2:$C$101,"Échange"))</f>
        <v/>
      </c>
      <c r="C19" s="27">
        <f>IF($A19="","",SUMIF('Transactions'!$E$2:$E$101,$A19,'Transactions'!$I$2:$I$101))</f>
        <v/>
      </c>
      <c r="D19" s="27">
        <f>IF($A19="","",SUMIF('Transactions'!$E$2:$E$101,$A19,'Transactions'!$J$2:$J$101))</f>
        <v/>
      </c>
      <c r="E19" s="27">
        <f>IF($A19="","",SUMIFS('Transactions'!$K$2:$K$101,'Transactions'!$E$2:$E$101,$A19,'Transactions'!$C$2:$C$101,"Vente"))</f>
        <v/>
      </c>
      <c r="F19" s="27">
        <f>IF($A19="","",SUMIF('Transactions'!$E$2:$E$101,$A19,'Transactions'!$N$2:$N$101))</f>
        <v/>
      </c>
      <c r="H19" s="10">
        <f>'Référentiels'!$B$6</f>
        <v/>
      </c>
      <c r="I19" s="27">
        <f>IF($H19="","",SUMIF('Transactions'!$D$2:$D$101,$H19,'Transactions'!$J$2:$J$101))</f>
        <v/>
      </c>
      <c r="K19" s="28" t="n">
        <v>46113</v>
      </c>
      <c r="L19" s="27">
        <f>IF($K19="","",SUMIFS('Transactions'!$I$2:$I$101,'Transactions'!$B$2:$B$101,"&gt;="&amp;$K19,'Transactions'!$B$2:$B$101,"&lt;="&amp;$M19))</f>
        <v/>
      </c>
      <c r="M19" s="29" t="n">
        <v>46142</v>
      </c>
    </row>
    <row r="20">
      <c r="A20" s="8">
        <f>'Référentiels'!$C$7</f>
        <v/>
      </c>
      <c r="B20" s="22">
        <f>IF($A20="","",SUMIFS('Transactions'!$G$2:$G$101,'Transactions'!$E$2:$E$101,$A20,'Transactions'!$C$2:$C$101,"Achat")+SUMIFS('Transactions'!$G$2:$G$101,'Transactions'!$E$2:$E$101,$A20,'Transactions'!$C$2:$C$101,"Dépôt")-SUMIFS('Transactions'!$G$2:$G$101,'Transactions'!$E$2:$E$101,$A20,'Transactions'!$C$2:$C$101,"Vente")-SUMIFS('Transactions'!$G$2:$G$101,'Transactions'!$E$2:$E$101,$A20,'Transactions'!$C$2:$C$101,"Retrait")-SUMIFS('Transactions'!$G$2:$G$101,'Transactions'!$E$2:$E$101,$A20,'Transactions'!$C$2:$C$101,"Échange"))</f>
        <v/>
      </c>
      <c r="C20" s="23">
        <f>IF($A20="","",SUMIF('Transactions'!$E$2:$E$101,$A20,'Transactions'!$I$2:$I$101))</f>
        <v/>
      </c>
      <c r="D20" s="23">
        <f>IF($A20="","",SUMIF('Transactions'!$E$2:$E$101,$A20,'Transactions'!$J$2:$J$101))</f>
        <v/>
      </c>
      <c r="E20" s="23">
        <f>IF($A20="","",SUMIFS('Transactions'!$K$2:$K$101,'Transactions'!$E$2:$E$101,$A20,'Transactions'!$C$2:$C$101,"Vente"))</f>
        <v/>
      </c>
      <c r="F20" s="23">
        <f>IF($A20="","",SUMIF('Transactions'!$E$2:$E$101,$A20,'Transactions'!$N$2:$N$101))</f>
        <v/>
      </c>
      <c r="H20" s="8">
        <f>'Référentiels'!$B$7</f>
        <v/>
      </c>
      <c r="I20" s="23">
        <f>IF($H20="","",SUMIF('Transactions'!$D$2:$D$101,$H20,'Transactions'!$J$2:$J$101))</f>
        <v/>
      </c>
      <c r="K20" s="24" t="n">
        <v>46143</v>
      </c>
      <c r="L20" s="23">
        <f>IF($K20="","",SUMIFS('Transactions'!$I$2:$I$101,'Transactions'!$B$2:$B$101,"&gt;="&amp;$K20,'Transactions'!$B$2:$B$101,"&lt;="&amp;$M20))</f>
        <v/>
      </c>
      <c r="M20" s="25" t="n">
        <v>46173</v>
      </c>
    </row>
    <row r="21">
      <c r="A21" s="10">
        <f>'Référentiels'!$C$8</f>
        <v/>
      </c>
      <c r="B21" s="26">
        <f>IF($A21="","",SUMIFS('Transactions'!$G$2:$G$101,'Transactions'!$E$2:$E$101,$A21,'Transactions'!$C$2:$C$101,"Achat")+SUMIFS('Transactions'!$G$2:$G$101,'Transactions'!$E$2:$E$101,$A21,'Transactions'!$C$2:$C$101,"Dépôt")-SUMIFS('Transactions'!$G$2:$G$101,'Transactions'!$E$2:$E$101,$A21,'Transactions'!$C$2:$C$101,"Vente")-SUMIFS('Transactions'!$G$2:$G$101,'Transactions'!$E$2:$E$101,$A21,'Transactions'!$C$2:$C$101,"Retrait")-SUMIFS('Transactions'!$G$2:$G$101,'Transactions'!$E$2:$E$101,$A21,'Transactions'!$C$2:$C$101,"Échange"))</f>
        <v/>
      </c>
      <c r="C21" s="27">
        <f>IF($A21="","",SUMIF('Transactions'!$E$2:$E$101,$A21,'Transactions'!$I$2:$I$101))</f>
        <v/>
      </c>
      <c r="D21" s="27">
        <f>IF($A21="","",SUMIF('Transactions'!$E$2:$E$101,$A21,'Transactions'!$J$2:$J$101))</f>
        <v/>
      </c>
      <c r="E21" s="27">
        <f>IF($A21="","",SUMIFS('Transactions'!$K$2:$K$101,'Transactions'!$E$2:$E$101,$A21,'Transactions'!$C$2:$C$101,"Vente"))</f>
        <v/>
      </c>
      <c r="F21" s="27">
        <f>IF($A21="","",SUMIF('Transactions'!$E$2:$E$101,$A21,'Transactions'!$N$2:$N$101))</f>
        <v/>
      </c>
      <c r="H21" s="30" t="inlineStr">
        <is>
          <t>Total</t>
        </is>
      </c>
      <c r="I21" s="31">
        <f>SUM(I16:I20)</f>
        <v/>
      </c>
      <c r="K21" s="28" t="n">
        <v>46174</v>
      </c>
      <c r="L21" s="27">
        <f>IF($K21="","",SUMIFS('Transactions'!$I$2:$I$101,'Transactions'!$B$2:$B$101,"&gt;="&amp;$K21,'Transactions'!$B$2:$B$101,"&lt;="&amp;$M21))</f>
        <v/>
      </c>
      <c r="M21" s="29" t="n">
        <v>46203</v>
      </c>
    </row>
    <row r="22">
      <c r="A22" s="30" t="inlineStr">
        <is>
          <t>Total</t>
        </is>
      </c>
      <c r="B22" s="32">
        <f>SUM(B16:B21)</f>
        <v/>
      </c>
      <c r="C22" s="31">
        <f>SUM(C16:C21)</f>
        <v/>
      </c>
      <c r="D22" s="31">
        <f>SUM(D16:D21)</f>
        <v/>
      </c>
      <c r="E22" s="31">
        <f>SUM(E16:E21)</f>
        <v/>
      </c>
      <c r="F22" s="31">
        <f>SUM(F16:F21)</f>
        <v/>
      </c>
      <c r="K22" s="24" t="n">
        <v>46204</v>
      </c>
      <c r="L22" s="23">
        <f>IF($K22="","",SUMIFS('Transactions'!$I$2:$I$101,'Transactions'!$B$2:$B$101,"&gt;="&amp;$K22,'Transactions'!$B$2:$B$101,"&lt;="&amp;$M22))</f>
        <v/>
      </c>
      <c r="M22" s="25" t="n">
        <v>46234</v>
      </c>
    </row>
    <row r="23">
      <c r="K23" s="28" t="n">
        <v>46235</v>
      </c>
      <c r="L23" s="27">
        <f>IF($K23="","",SUMIFS('Transactions'!$I$2:$I$101,'Transactions'!$B$2:$B$101,"&gt;="&amp;$K23,'Transactions'!$B$2:$B$101,"&lt;="&amp;$M23))</f>
        <v/>
      </c>
      <c r="M23" s="29" t="n">
        <v>46265</v>
      </c>
    </row>
    <row r="24">
      <c r="K24" s="24" t="n">
        <v>46266</v>
      </c>
      <c r="L24" s="23">
        <f>IF($K24="","",SUMIFS('Transactions'!$I$2:$I$101,'Transactions'!$B$2:$B$101,"&gt;="&amp;$K24,'Transactions'!$B$2:$B$101,"&lt;="&amp;$M24))</f>
        <v/>
      </c>
      <c r="M24" s="25" t="n">
        <v>46295</v>
      </c>
    </row>
    <row r="25">
      <c r="A25" s="33" t="inlineStr">
        <is>
          <t>Rappel fiscal</t>
        </is>
      </c>
      <c r="K25" s="28" t="n">
        <v>46296</v>
      </c>
      <c r="L25" s="27">
        <f>IF($K25="","",SUMIFS('Transactions'!$I$2:$I$101,'Transactions'!$B$2:$B$101,"&gt;="&amp;$K25,'Transactions'!$B$2:$B$101,"&lt;="&amp;$M25))</f>
        <v/>
      </c>
      <c r="M25" s="29" t="n">
        <v>46326</v>
      </c>
    </row>
    <row r="26" ht="48" customHeight="1">
      <c r="A26" s="7" t="inlineStr">
        <is>
          <t>Cette estimation ne remplace pas le calcul officiel des plus-values sur actifs numériques ni les obligations déclaratives françaises, notamment le formulaire 2086 et, selon les cas, le formulaire 3916-bis.</t>
        </is>
      </c>
      <c r="K26" s="24" t="n">
        <v>46327</v>
      </c>
      <c r="L26" s="23">
        <f>IF($K26="","",SUMIFS('Transactions'!$I$2:$I$101,'Transactions'!$B$2:$B$101,"&gt;="&amp;$K26,'Transactions'!$B$2:$B$101,"&lt;="&amp;$M26))</f>
        <v/>
      </c>
      <c r="M26" s="25" t="n">
        <v>46356</v>
      </c>
    </row>
    <row r="27">
      <c r="K27" s="28" t="n">
        <v>46357</v>
      </c>
      <c r="L27" s="27">
        <f>IF($K27="","",SUMIFS('Transactions'!$I$2:$I$101,'Transactions'!$B$2:$B$101,"&gt;="&amp;$K27,'Transactions'!$B$2:$B$101,"&lt;="&amp;$M27))</f>
        <v/>
      </c>
      <c r="M27" s="29" t="n">
        <v>46387</v>
      </c>
    </row>
    <row r="101">
      <c r="A101">
        <f>""</f>
        <v/>
      </c>
      <c r="B101">
        <f>""</f>
        <v/>
      </c>
      <c r="C101">
        <f>""</f>
        <v/>
      </c>
      <c r="D101">
        <f>""</f>
        <v/>
      </c>
      <c r="E101">
        <f>""</f>
        <v/>
      </c>
      <c r="F101">
        <f>""</f>
        <v/>
      </c>
      <c r="H101">
        <f>""</f>
        <v/>
      </c>
      <c r="I101">
        <f>""</f>
        <v/>
      </c>
      <c r="L101">
        <f>""</f>
        <v/>
      </c>
    </row>
  </sheetData>
  <mergeCells count="1">
    <mergeCell ref="A1:F1"/>
  </mergeCells>
  <conditionalFormatting sqref="F16:F21">
    <cfRule type="expression" priority="1" dxfId="0" stopIfTrue="1">
      <formula>$F16&gt;0</formula>
    </cfRule>
    <cfRule type="expression" priority="2" dxfId="1" stopIfTrue="1">
      <formula>$F16&lt;0</formula>
    </cfRule>
  </conditionalFormatting>
  <dataValidations count="1">
    <dataValidation sqref="B12" showErrorMessage="1" showInputMessage="1" allowBlank="0" type="decimal" operator="between">
      <formula1>0</formula1>
      <formula2>1</formula2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  <col width="15" customWidth="1" min="5" max="5"/>
    <col width="15" customWidth="1" min="6" max="6"/>
    <col width="4" customWidth="1" min="7" max="7"/>
    <col width="16" customWidth="1" min="8" max="8"/>
    <col width="22" customWidth="1" min="9" max="9"/>
    <col width="18" customWidth="1" min="10" max="10"/>
  </cols>
  <sheetData>
    <row r="1" ht="30" customHeight="1">
      <c r="A1" s="13" t="inlineStr">
        <is>
          <t>Référentiels et listes de validation</t>
        </is>
      </c>
    </row>
    <row r="2">
      <c r="A2" s="21" t="inlineStr">
        <is>
          <t>Types d’opération</t>
        </is>
      </c>
      <c r="B2" s="21" t="inlineStr">
        <is>
          <t>Plateformes</t>
        </is>
      </c>
      <c r="C2" s="21" t="inlineStr">
        <is>
          <t>Cryptomonnaies</t>
        </is>
      </c>
      <c r="D2" s="21" t="inlineStr">
        <is>
          <t>Réseaux</t>
        </is>
      </c>
      <c r="E2" s="21" t="inlineStr">
        <is>
          <t>Sens fiscaux</t>
        </is>
      </c>
      <c r="F2" s="21" t="inlineStr">
        <is>
          <t>Statuts</t>
        </is>
      </c>
      <c r="G2" t="inlineStr"/>
      <c r="H2" s="21" t="inlineStr">
        <is>
          <t>Crypto</t>
        </is>
      </c>
      <c r="I2" s="21" t="inlineStr">
        <is>
          <t>Réseau de référence</t>
        </is>
      </c>
      <c r="J2" s="21" t="inlineStr">
        <is>
          <t>Villes</t>
        </is>
      </c>
    </row>
    <row r="3">
      <c r="A3" s="8" t="inlineStr">
        <is>
          <t>Achat</t>
        </is>
      </c>
      <c r="B3" s="8" t="inlineStr">
        <is>
          <t>Kraken</t>
        </is>
      </c>
      <c r="C3" s="8" t="inlineStr">
        <is>
          <t>BTC</t>
        </is>
      </c>
      <c r="D3" s="8" t="inlineStr">
        <is>
          <t>Bitcoin</t>
        </is>
      </c>
      <c r="E3" s="8" t="inlineStr">
        <is>
          <t>Entrée</t>
        </is>
      </c>
      <c r="F3" s="8" t="inlineStr">
        <is>
          <t>Confirmée</t>
        </is>
      </c>
      <c r="H3" s="8" t="inlineStr">
        <is>
          <t>BTC</t>
        </is>
      </c>
      <c r="I3" s="8" t="inlineStr">
        <is>
          <t>Bitcoin</t>
        </is>
      </c>
      <c r="J3" s="8" t="inlineStr">
        <is>
          <t>Paris</t>
        </is>
      </c>
    </row>
    <row r="4">
      <c r="A4" s="10" t="inlineStr">
        <is>
          <t>Vente</t>
        </is>
      </c>
      <c r="B4" s="10" t="inlineStr">
        <is>
          <t>Coinbase</t>
        </is>
      </c>
      <c r="C4" s="10" t="inlineStr">
        <is>
          <t>ETH</t>
        </is>
      </c>
      <c r="D4" s="10" t="inlineStr">
        <is>
          <t>Ethereum</t>
        </is>
      </c>
      <c r="E4" s="10" t="inlineStr">
        <is>
          <t>Sortie</t>
        </is>
      </c>
      <c r="F4" s="10" t="inlineStr">
        <is>
          <t>En attente</t>
        </is>
      </c>
      <c r="H4" s="10" t="inlineStr">
        <is>
          <t>ETH</t>
        </is>
      </c>
      <c r="I4" s="10" t="inlineStr">
        <is>
          <t>Ethereum</t>
        </is>
      </c>
      <c r="J4" s="10" t="inlineStr">
        <is>
          <t>Lyon</t>
        </is>
      </c>
    </row>
    <row r="5">
      <c r="A5" s="8" t="inlineStr">
        <is>
          <t>Échange</t>
        </is>
      </c>
      <c r="B5" s="8" t="inlineStr">
        <is>
          <t>Binance</t>
        </is>
      </c>
      <c r="C5" s="8" t="inlineStr">
        <is>
          <t>ADA</t>
        </is>
      </c>
      <c r="D5" s="8" t="inlineStr">
        <is>
          <t>Cardano</t>
        </is>
      </c>
      <c r="E5" s="8" t="inlineStr">
        <is>
          <t>Neutre</t>
        </is>
      </c>
      <c r="F5" s="8" t="n"/>
      <c r="H5" s="8" t="inlineStr">
        <is>
          <t>ADA</t>
        </is>
      </c>
      <c r="I5" s="8" t="inlineStr">
        <is>
          <t>Cardano</t>
        </is>
      </c>
      <c r="J5" s="8" t="inlineStr">
        <is>
          <t>Marseille</t>
        </is>
      </c>
    </row>
    <row r="6">
      <c r="A6" s="10" t="inlineStr">
        <is>
          <t>Dépôt</t>
        </is>
      </c>
      <c r="B6" s="10" t="inlineStr">
        <is>
          <t>Bitstamp</t>
        </is>
      </c>
      <c r="C6" s="10" t="inlineStr">
        <is>
          <t>SOL</t>
        </is>
      </c>
      <c r="D6" s="10" t="inlineStr">
        <is>
          <t>Solana</t>
        </is>
      </c>
      <c r="E6" s="10" t="n"/>
      <c r="F6" s="10" t="n"/>
      <c r="H6" s="10" t="inlineStr">
        <is>
          <t>SOL</t>
        </is>
      </c>
      <c r="I6" s="10" t="inlineStr">
        <is>
          <t>Solana</t>
        </is>
      </c>
      <c r="J6" s="10" t="inlineStr">
        <is>
          <t>Toulouse</t>
        </is>
      </c>
    </row>
    <row r="7">
      <c r="A7" s="8" t="inlineStr">
        <is>
          <t>Retrait</t>
        </is>
      </c>
      <c r="B7" s="8" t="inlineStr">
        <is>
          <t>Bitpanda</t>
        </is>
      </c>
      <c r="C7" s="8" t="inlineStr">
        <is>
          <t>XRP</t>
        </is>
      </c>
      <c r="D7" s="8" t="inlineStr">
        <is>
          <t>XRP Ledger</t>
        </is>
      </c>
      <c r="E7" s="8" t="n"/>
      <c r="F7" s="8" t="n"/>
      <c r="H7" s="8" t="inlineStr">
        <is>
          <t>XRP</t>
        </is>
      </c>
      <c r="I7" s="8" t="inlineStr">
        <is>
          <t>XRP Ledger</t>
        </is>
      </c>
      <c r="J7" s="8" t="inlineStr">
        <is>
          <t>Bordeaux</t>
        </is>
      </c>
    </row>
    <row r="8">
      <c r="A8" s="10" t="n"/>
      <c r="B8" s="10" t="n"/>
      <c r="C8" s="10" t="inlineStr">
        <is>
          <t>USDC</t>
        </is>
      </c>
      <c r="D8" s="10" t="inlineStr">
        <is>
          <t>ERC-20</t>
        </is>
      </c>
      <c r="E8" s="10" t="n"/>
      <c r="F8" s="10" t="n"/>
      <c r="H8" s="10" t="inlineStr">
        <is>
          <t>USDC</t>
        </is>
      </c>
      <c r="I8" s="10" t="inlineStr">
        <is>
          <t>ERC-20</t>
        </is>
      </c>
      <c r="J8" s="10" t="inlineStr">
        <is>
          <t>Lille</t>
        </is>
      </c>
    </row>
    <row r="9">
      <c r="A9" s="8" t="n"/>
      <c r="B9" s="8" t="n"/>
      <c r="C9" s="8" t="n"/>
      <c r="D9" s="8" t="n"/>
      <c r="E9" s="8" t="n"/>
      <c r="F9" s="8" t="n"/>
      <c r="H9" s="8" t="n"/>
      <c r="I9" s="8" t="n"/>
      <c r="J9" s="8" t="inlineStr">
        <is>
          <t>Nantes</t>
        </is>
      </c>
    </row>
    <row r="10">
      <c r="A10" s="10" t="n"/>
      <c r="B10" s="10" t="n"/>
      <c r="C10" s="10" t="n"/>
      <c r="D10" s="10" t="n"/>
      <c r="E10" s="10" t="n"/>
      <c r="F10" s="10" t="n"/>
      <c r="H10" s="10" t="n"/>
      <c r="I10" s="10" t="n"/>
      <c r="J10" s="10" t="inlineStr">
        <is>
          <t>Strasbourg</t>
        </is>
      </c>
    </row>
    <row r="11">
      <c r="A11" s="8" t="n"/>
      <c r="B11" s="8" t="n"/>
      <c r="C11" s="8" t="n"/>
      <c r="D11" s="8" t="n"/>
      <c r="E11" s="8" t="n"/>
      <c r="F11" s="8" t="n"/>
      <c r="H11" s="8" t="n"/>
      <c r="I11" s="8" t="n"/>
      <c r="J11" s="8" t="inlineStr">
        <is>
          <t>Rennes</t>
        </is>
      </c>
    </row>
    <row r="13">
      <c r="A13" s="33" t="inlineStr">
        <is>
          <t>Instructions</t>
        </is>
      </c>
    </row>
    <row r="14" ht="34" customHeight="1">
      <c r="A14" s="7" t="inlineStr">
        <is>
          <t>Conservez les historiques exportés depuis chaque plateforme d’échange.</t>
        </is>
      </c>
    </row>
    <row r="15" ht="34" customHeight="1">
      <c r="A15" s="7" t="inlineStr">
        <is>
          <t>Archivez les justificatifs de frais, les cours en euros et les confirmations d’ordres.</t>
        </is>
      </c>
    </row>
    <row r="16" ht="34" customHeight="1">
      <c r="A16" s="7" t="inlineStr">
        <is>
          <t>Documentez les adresses de portefeuille, dépôts, retraits et mouvements entre plateformes.</t>
        </is>
      </c>
    </row>
    <row r="17" ht="34" customHeight="1">
      <c r="A17" s="7" t="inlineStr">
        <is>
          <t>Conservez les relevés nécessaires au suivi fiscal et appliquez les principes du RGPD pour les données personnelles.</t>
        </is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38" customWidth="1" min="2" max="2"/>
    <col width="58" customWidth="1" min="3" max="3"/>
    <col width="4" customWidth="1" min="4" max="4"/>
    <col width="4" customWidth="1" min="5" max="5"/>
    <col width="4" customWidth="1" min="6" max="6"/>
  </cols>
  <sheetData>
    <row r="1" ht="30" customHeight="1">
      <c r="A1" s="13" t="inlineStr">
        <is>
          <t>Mode d’emploi — suivi crypto</t>
        </is>
      </c>
    </row>
    <row r="3">
      <c r="A3" s="21" t="inlineStr">
        <is>
          <t>Onglet</t>
        </is>
      </c>
      <c r="B3" s="21" t="inlineStr">
        <is>
          <t>Utilité</t>
        </is>
      </c>
      <c r="C3" s="21" t="inlineStr">
        <is>
          <t>Actions principales</t>
        </is>
      </c>
    </row>
    <row r="4" ht="52" customHeight="1">
      <c r="A4" s="34" t="inlineStr">
        <is>
          <t>Transactions</t>
        </is>
      </c>
      <c r="B4" s="34" t="inlineStr">
        <is>
          <t>Saisie des opérations crypto</t>
        </is>
      </c>
      <c r="C4" s="34" t="inlineStr">
        <is>
          <t>Renseignez une ligne par achat, vente, échange, dépôt ou retrait. Les cellules jaunes sont à compléter. Les montants, le contrôle et le réseau de référence se calculent automatiquement.</t>
        </is>
      </c>
    </row>
    <row r="5" ht="52" customHeight="1">
      <c r="A5" s="35" t="inlineStr">
        <is>
          <t>Synthèse</t>
        </is>
      </c>
      <c r="B5" s="35" t="inlineStr">
        <is>
          <t>Pilotage du portefeuille</t>
        </is>
      </c>
      <c r="C5" s="35" t="inlineStr">
        <is>
          <t>Consultez les indicateurs, les estimations, les tableaux par crypto et les graphiques. Le taux PFU indicatif est modifiable dans la cellule jaune.</t>
        </is>
      </c>
    </row>
    <row r="6" ht="52" customHeight="1">
      <c r="A6" s="34" t="inlineStr">
        <is>
          <t>Référentiels</t>
        </is>
      </c>
      <c r="B6" s="34" t="inlineStr">
        <is>
          <t>Listes de validation</t>
        </is>
      </c>
      <c r="C6" s="34" t="inlineStr">
        <is>
          <t>Utilisez les listes existantes afin de garantir une saisie homogène des plateformes, cryptomonnaies, réseaux, statuts et sens fiscaux.</t>
        </is>
      </c>
    </row>
    <row r="7" ht="52" customHeight="1">
      <c r="A7" s="35" t="inlineStr">
        <is>
          <t>Mode d'emploi</t>
        </is>
      </c>
      <c r="B7" s="35" t="inlineStr">
        <is>
          <t>Aide à l’utilisation</t>
        </is>
      </c>
      <c r="C7" s="35" t="inlineStr">
        <is>
          <t>Conservez les pièces justificatives et rapprochez régulièrement les transactions du portefeuille et des historiques d’exchange.</t>
        </is>
      </c>
    </row>
    <row r="10">
      <c r="A10" s="33" t="inlineStr">
        <is>
          <t>Repères de saisie</t>
        </is>
      </c>
    </row>
    <row r="11" ht="38" customHeight="1">
      <c r="A11" s="34" t="inlineStr">
        <is>
          <t>Cellules jaunes</t>
        </is>
      </c>
      <c r="B11" s="7" t="inlineStr">
        <is>
          <t>Champs à saisir ou à modifier manuellement.</t>
        </is>
      </c>
    </row>
    <row r="12" ht="38" customHeight="1">
      <c r="A12" s="35" t="inlineStr">
        <is>
          <t>Montant brut</t>
        </is>
      </c>
      <c r="B12" s="7" t="inlineStr">
        <is>
          <t>Calculé à partir de la quantité et du prix unitaire en euros.</t>
        </is>
      </c>
    </row>
    <row r="13" ht="38" customHeight="1">
      <c r="A13" s="34" t="inlineStr">
        <is>
          <t>Montant net</t>
        </is>
      </c>
      <c r="B13" s="7" t="inlineStr">
        <is>
          <t>Intègre les frais pour les achats et les ventes selon le type d’opération.</t>
        </is>
      </c>
    </row>
    <row r="14" ht="38" customHeight="1">
      <c r="A14" s="35" t="inlineStr">
        <is>
          <t>Plus/moins-value estimée</t>
        </is>
      </c>
      <c r="B14" s="7" t="inlineStr">
        <is>
          <t>Indication simplifiée basée sur le prix de revient unitaire renseigné ; elle ne constitue pas un calcul fiscal officiel.</t>
        </is>
      </c>
    </row>
    <row r="15" ht="38" customHeight="1">
      <c r="A15" s="34" t="inlineStr">
        <is>
          <t>Contrôle</t>
        </is>
      </c>
      <c r="B15" s="7" t="inlineStr">
        <is>
          <t>Affiche OK lorsque la date, la crypto et une quantité positive sont renseignées ; sinon, la ligne est à vérifier.</t>
        </is>
      </c>
    </row>
    <row r="18">
      <c r="A18" s="33" t="inlineStr">
        <is>
          <t>Bonnes pratiques</t>
        </is>
      </c>
    </row>
    <row r="19" ht="46" customHeight="1">
      <c r="A19" s="7" t="inlineStr">
        <is>
          <t>Vérifiez les frais, les conversions en euros et les mouvements entre portefeuilles avant toute déclaration. Conservez vos données de manière sécurisée et limitez l’accès aux informations personnelles.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2026-08-25T21:00:42Z</dcterms:created>
  <dcterms:modified xmlns:dcterms="http://purl.org/dc/terms/" xmlns:xsi="http://www.w3.org/2001/XMLSchema-instance" xsi:type="dcterms:W3CDTF">2026-08-25T21:00:42Z</dcterms:modified>
</cp:coreProperties>
</file>