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bouteilles" sheetId="1" state="visible" r:id="rId1"/>
    <sheet xmlns:r="http://schemas.openxmlformats.org/officeDocument/2006/relationships" name="Référentiel fluides" sheetId="2" state="visible" r:id="rId2"/>
    <sheet xmlns:r="http://schemas.openxmlformats.org/officeDocument/2006/relationships" name="Tableau de bord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1" hidden="1">'Référentiel fluides'!$A$1:$G$20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&quot; kg&quot;"/>
    <numFmt numFmtId="165" formatCode="0.000&quot; tCO₂e&quot;"/>
    <numFmt numFmtId="166" formatCode="0.0%"/>
    <numFmt numFmtId="167" formatCode="dd/mm/yyyy"/>
    <numFmt numFmtId="168" formatCode="yyyy-mm-dd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2946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top" wrapText="1"/>
    </xf>
    <xf numFmtId="0" fontId="4" fillId="2" borderId="0" applyAlignment="1" pivotButton="0" quotePrefix="0" xfId="0">
      <alignment horizontal="center" vertical="center"/>
    </xf>
    <xf numFmtId="0" fontId="0" fillId="7" borderId="1" pivotButton="0" quotePrefix="0" xfId="0"/>
    <xf numFmtId="0" fontId="3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left" vertical="center"/>
    </xf>
    <xf numFmtId="167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1F2937"/>
        <sz val="10"/>
      </font>
      <fill>
        <patternFill patternType="solid">
          <fgColor rgb="00F9731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Stock actuel par fluide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bord'!C15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solidFill>
                <a:srgbClr val="0E7A54"/>
              </a:solidFill>
              <a:prstDash val="solid"/>
            </a:ln>
          </spPr>
          <cat>
            <numRef>
              <f>'Tableau de bord'!$A$16:$A$21</f>
            </numRef>
          </cat>
          <val>
            <numRef>
              <f>'Tableau de bord'!$C$16:$C$21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Fluide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Quantité (kg)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bouteilles par statut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bord'!B24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E7A5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EAF7F1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bord'!$A$25:$A$29</f>
            </numRef>
          </cat>
          <val>
            <numRef>
              <f>'Tableau de bord'!$B$25:$B$29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Suivi mensuel des quantités utilisées ou récupérées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bord'!D32</f>
            </strRef>
          </tx>
          <spPr>
            <a:ln xmlns:a="http://schemas.openxmlformats.org/drawingml/2006/main" w="25400">
              <a:solidFill>
                <a:srgbClr val="F9731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bord'!$A$33:$A$44</f>
            </numRef>
          </cat>
          <val>
            <numRef>
              <f>'Tableau de bord'!$D$33:$D$44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Quantité (kg)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15</col>
      <colOff>0</colOff>
      <row>2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24</row>
      <rowOff>0</rowOff>
    </from>
    <ext cx="72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eSuiviBouteilles" displayName="TableSuiviBouteilles" ref="A1:AA102" headerRowCount="1" totalsRowCount="1">
  <autoFilter ref="A1:AA102"/>
  <tableColumns count="27">
    <tableColumn id="1" name="ID bouteille"/>
    <tableColumn id="2" name="N° bouteille / lot"/>
    <tableColumn id="3" name="Fluide frigorigène"/>
    <tableColumn id="4" name="PRG / GWP"/>
    <tableColumn id="5" name="Type de fluide"/>
    <tableColumn id="6" name="Contenance nominale (kg)"/>
    <tableColumn id="7" name="Quantité initiale (kg)"/>
    <tableColumn id="8" name="Stock actuel (kg)"/>
    <tableColumn id="9" name="Seuil d'alerte (kg)"/>
    <tableColumn id="10" name="Statut stock"/>
    <tableColumn id="11" name="Date de réception"/>
    <tableColumn id="12" name="Fournisseur"/>
    <tableColumn id="13" name="SIRET fournisseur"/>
    <tableColumn id="14" name="Site de stockage"/>
    <tableColumn id="15" name="Technicien responsable"/>
    <tableColumn id="16" name="Date du dernier mouvement"/>
    <tableColumn id="17" name="Dernière opération"/>
    <tableColumn id="18" name="Quantité utilisée / récupérée (kg)"/>
    <tableColumn id="19" name="Quantité restante estimée (kg)"/>
    <tableColumn id="20" name="Équivalent CO₂ (tCO₂e)"/>
    <tableColumn id="21" name="Taux de consommation"/>
    <tableColumn id="22" name="N° bordereau / justificatif"/>
    <tableColumn id="23" name="Bouteille consignée ?"/>
    <tableColumn id="24" name="Statut bouteille"/>
    <tableColumn id="25" name="Date prévue de retour"/>
    <tableColumn id="26" name="Alerte retour bouteille"/>
    <tableColumn id="27" name="Observation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8" customWidth="1" min="3" max="3"/>
    <col width="13" customWidth="1" min="4" max="4"/>
    <col width="15" customWidth="1" min="5" max="5"/>
    <col width="20" customWidth="1" min="6" max="6"/>
    <col width="18" customWidth="1" min="7" max="7"/>
    <col width="16" customWidth="1" min="8" max="8"/>
    <col width="17" customWidth="1" min="9" max="9"/>
    <col width="17" customWidth="1" min="10" max="10"/>
    <col width="15" customWidth="1" min="11" max="11"/>
    <col width="24" customWidth="1" min="12" max="12"/>
    <col width="18" customWidth="1" min="13" max="13"/>
    <col width="20" customWidth="1" min="14" max="14"/>
    <col width="22" customWidth="1" min="15" max="15"/>
    <col width="19" customWidth="1" min="16" max="16"/>
    <col width="18" customWidth="1" min="17" max="17"/>
    <col width="25" customWidth="1" min="18" max="18"/>
    <col width="25" customWidth="1" min="19" max="19"/>
    <col width="20" customWidth="1" min="20" max="20"/>
    <col width="18" customWidth="1" min="21" max="21"/>
    <col width="25" customWidth="1" min="22" max="22"/>
    <col width="20" customWidth="1" min="23" max="23"/>
    <col width="18" customWidth="1" min="24" max="24"/>
    <col width="19" customWidth="1" min="25" max="25"/>
    <col width="22" customWidth="1" min="26" max="26"/>
    <col width="30" customWidth="1" min="27" max="27"/>
  </cols>
  <sheetData>
    <row r="1" ht="32" customHeight="1">
      <c r="A1" s="1" t="inlineStr">
        <is>
          <t>ID bouteille</t>
        </is>
      </c>
      <c r="B1" s="1" t="inlineStr">
        <is>
          <t>N° bouteille / lot</t>
        </is>
      </c>
      <c r="C1" s="1" t="inlineStr">
        <is>
          <t>Fluide frigorigène</t>
        </is>
      </c>
      <c r="D1" s="1" t="inlineStr">
        <is>
          <t>PRG / GWP</t>
        </is>
      </c>
      <c r="E1" s="1" t="inlineStr">
        <is>
          <t>Type de fluide</t>
        </is>
      </c>
      <c r="F1" s="1" t="inlineStr">
        <is>
          <t>Contenance nominale (kg)</t>
        </is>
      </c>
      <c r="G1" s="1" t="inlineStr">
        <is>
          <t>Quantité initiale (kg)</t>
        </is>
      </c>
      <c r="H1" s="1" t="inlineStr">
        <is>
          <t>Stock actuel (kg)</t>
        </is>
      </c>
      <c r="I1" s="1" t="inlineStr">
        <is>
          <t>Seuil d'alerte (kg)</t>
        </is>
      </c>
      <c r="J1" s="1" t="inlineStr">
        <is>
          <t>Statut stock</t>
        </is>
      </c>
      <c r="K1" s="1" t="inlineStr">
        <is>
          <t>Date de réception</t>
        </is>
      </c>
      <c r="L1" s="1" t="inlineStr">
        <is>
          <t>Fournisseur</t>
        </is>
      </c>
      <c r="M1" s="1" t="inlineStr">
        <is>
          <t>SIRET fournisseur</t>
        </is>
      </c>
      <c r="N1" s="1" t="inlineStr">
        <is>
          <t>Site de stockage</t>
        </is>
      </c>
      <c r="O1" s="1" t="inlineStr">
        <is>
          <t>Technicien responsable</t>
        </is>
      </c>
      <c r="P1" s="1" t="inlineStr">
        <is>
          <t>Date du dernier mouvement</t>
        </is>
      </c>
      <c r="Q1" s="1" t="inlineStr">
        <is>
          <t>Dernière opération</t>
        </is>
      </c>
      <c r="R1" s="1" t="inlineStr">
        <is>
          <t>Quantité utilisée / récupérée (kg)</t>
        </is>
      </c>
      <c r="S1" s="1" t="inlineStr">
        <is>
          <t>Quantité restante estimée (kg)</t>
        </is>
      </c>
      <c r="T1" s="1" t="inlineStr">
        <is>
          <t>Équivalent CO₂ (tCO₂e)</t>
        </is>
      </c>
      <c r="U1" s="1" t="inlineStr">
        <is>
          <t>Taux de consommation</t>
        </is>
      </c>
      <c r="V1" s="1" t="inlineStr">
        <is>
          <t>N° bordereau / justificatif</t>
        </is>
      </c>
      <c r="W1" s="1" t="inlineStr">
        <is>
          <t>Bouteille consignée ?</t>
        </is>
      </c>
      <c r="X1" s="1" t="inlineStr">
        <is>
          <t>Statut bouteille</t>
        </is>
      </c>
      <c r="Y1" s="1" t="inlineStr">
        <is>
          <t>Date prévue de retour</t>
        </is>
      </c>
      <c r="Z1" s="1" t="inlineStr">
        <is>
          <t>Alerte retour bouteille</t>
        </is>
      </c>
      <c r="AA1" s="1" t="inlineStr">
        <is>
          <t>Observations</t>
        </is>
      </c>
    </row>
    <row r="2">
      <c r="A2" s="2" t="inlineStr">
        <is>
          <t>BT-2026-001</t>
        </is>
      </c>
      <c r="B2" s="2" t="inlineStr">
        <is>
          <t>LOT-R32-260108-A</t>
        </is>
      </c>
      <c r="C2" s="2" t="inlineStr">
        <is>
          <t>R-32</t>
        </is>
      </c>
      <c r="D2" s="3">
        <f>IF(C2="","",IFERROR(VLOOKUP(C2,'Référentiel fluides'!$A$2:$G$20,3,FALSE),0))</f>
        <v/>
      </c>
      <c r="E2" s="4">
        <f>IF(C2="","",IFERROR(VLOOKUP(C2,'Référentiel fluides'!$A$2:$G$20,2,FALSE),"À vérifier"))</f>
        <v/>
      </c>
      <c r="F2" s="5" t="n">
        <v>12</v>
      </c>
      <c r="G2" s="5" t="n">
        <v>12</v>
      </c>
      <c r="H2" s="5" t="n">
        <v>8</v>
      </c>
      <c r="I2" s="5" t="n">
        <v>3</v>
      </c>
      <c r="J2" s="3">
        <f>IF(A2="","",IF(H2&lt;=I2,"À commander",IF(H2&lt;=G2*0.25,"Stock faible","Stock normal")))</f>
        <v/>
      </c>
      <c r="K2" s="6" t="n">
        <v>46030</v>
      </c>
      <c r="L2" s="2" t="inlineStr">
        <is>
          <t>Clim'Froid Services</t>
        </is>
      </c>
      <c r="M2" s="2" t="inlineStr">
        <is>
          <t>81234567800019</t>
        </is>
      </c>
      <c r="N2" s="2" t="inlineStr">
        <is>
          <t>Paris</t>
        </is>
      </c>
      <c r="O2" s="2" t="inlineStr">
        <is>
          <t>Camille Martin</t>
        </is>
      </c>
      <c r="P2" s="6" t="n">
        <v>46030</v>
      </c>
      <c r="Q2" s="7" t="inlineStr">
        <is>
          <t>Recharge</t>
        </is>
      </c>
      <c r="R2" s="5" t="n">
        <v>4</v>
      </c>
      <c r="S2" s="8">
        <f>IF(A2="","",MAX(0,G2-R2))</f>
        <v/>
      </c>
      <c r="T2" s="9">
        <f>IF(A2="","",IFERROR(R2*D2/1000,0))</f>
        <v/>
      </c>
      <c r="U2" s="10">
        <f>IF(A2="","",IFERROR(R2/G2,0))</f>
        <v/>
      </c>
      <c r="V2" s="2" t="inlineStr">
        <is>
          <t>BSD-2026-0001</t>
        </is>
      </c>
      <c r="W2" s="7" t="inlineStr">
        <is>
          <t>Oui</t>
        </is>
      </c>
      <c r="X2" s="7" t="inlineStr">
        <is>
          <t>En stock</t>
        </is>
      </c>
      <c r="Y2" s="6" t="n">
        <v>46301</v>
      </c>
      <c r="Z2" s="3">
        <f>IF(A2="","",IF(AND(W2="Oui",Y2&lt;TODAY(),Y2&lt;&gt;"",X2&lt;&gt;"Retournée"),"Retour en retard",""))</f>
        <v/>
      </c>
      <c r="AA2" s="11" t="inlineStr">
        <is>
          <t>Bouteille en bon état, retour planifié.</t>
        </is>
      </c>
    </row>
    <row r="3">
      <c r="A3" s="2" t="inlineStr">
        <is>
          <t>BT-2026-002</t>
        </is>
      </c>
      <c r="B3" s="2" t="inlineStr">
        <is>
          <t>LOT-R410-260129-B</t>
        </is>
      </c>
      <c r="C3" s="2" t="inlineStr">
        <is>
          <t>R-410A</t>
        </is>
      </c>
      <c r="D3" s="12">
        <f>IF(C3="","",IFERROR(VLOOKUP(C3,'Référentiel fluides'!$A$2:$G$20,3,FALSE),0))</f>
        <v/>
      </c>
      <c r="E3" s="13">
        <f>IF(C3="","",IFERROR(VLOOKUP(C3,'Référentiel fluides'!$A$2:$G$20,2,FALSE),"À vérifier"))</f>
        <v/>
      </c>
      <c r="F3" s="5" t="n">
        <v>25</v>
      </c>
      <c r="G3" s="5" t="n">
        <v>25</v>
      </c>
      <c r="H3" s="5" t="n">
        <v>4</v>
      </c>
      <c r="I3" s="5" t="n">
        <v>5</v>
      </c>
      <c r="J3" s="12">
        <f>IF(A3="","",IF(H3&lt;=I3,"À commander",IF(H3&lt;=G3*0.25,"Stock faible","Stock normal")))</f>
        <v/>
      </c>
      <c r="K3" s="6" t="n">
        <v>46051</v>
      </c>
      <c r="L3" s="2" t="inlineStr">
        <is>
          <t>Froid Industrie France</t>
        </is>
      </c>
      <c r="M3" s="2" t="inlineStr">
        <is>
          <t>82345678900027</t>
        </is>
      </c>
      <c r="N3" s="2" t="inlineStr">
        <is>
          <t>Lyon</t>
        </is>
      </c>
      <c r="O3" s="2" t="inlineStr">
        <is>
          <t>Julien Bernard</t>
        </is>
      </c>
      <c r="P3" s="6" t="n">
        <v>46072</v>
      </c>
      <c r="Q3" s="7" t="inlineStr">
        <is>
          <t>Récupération</t>
        </is>
      </c>
      <c r="R3" s="5" t="n">
        <v>21</v>
      </c>
      <c r="S3" s="14">
        <f>IF(A3="","",MAX(0,G3-R3))</f>
        <v/>
      </c>
      <c r="T3" s="15">
        <f>IF(A3="","",IFERROR(R3*D3/1000,0))</f>
        <v/>
      </c>
      <c r="U3" s="16">
        <f>IF(A3="","",IFERROR(R3/G3,0))</f>
        <v/>
      </c>
      <c r="V3" s="2" t="inlineStr">
        <is>
          <t>BSD-2026-0002</t>
        </is>
      </c>
      <c r="W3" s="7" t="inlineStr">
        <is>
          <t>Oui</t>
        </is>
      </c>
      <c r="X3" s="7" t="inlineStr">
        <is>
          <t>À retourner</t>
        </is>
      </c>
      <c r="Y3" s="6" t="n">
        <v>46261</v>
      </c>
      <c r="Z3" s="12">
        <f>IF(A3="","",IF(AND(W3="Oui",Y3&lt;TODAY(),Y3&lt;&gt;"",X3&lt;&gt;"Retournée"),"Retour en retard",""))</f>
        <v/>
      </c>
      <c r="AA3" s="11" t="inlineStr">
        <is>
          <t>Consigne à retourner au fournisseur.</t>
        </is>
      </c>
    </row>
    <row r="4">
      <c r="A4" s="2" t="inlineStr">
        <is>
          <t>BT-2026-003</t>
        </is>
      </c>
      <c r="B4" s="2" t="inlineStr">
        <is>
          <t>LOT-R407-260215-C</t>
        </is>
      </c>
      <c r="C4" s="2" t="inlineStr">
        <is>
          <t>R-407C</t>
        </is>
      </c>
      <c r="D4" s="3">
        <f>IF(C4="","",IFERROR(VLOOKUP(C4,'Référentiel fluides'!$A$2:$G$20,3,FALSE),0))</f>
        <v/>
      </c>
      <c r="E4" s="4">
        <f>IF(C4="","",IFERROR(VLOOKUP(C4,'Référentiel fluides'!$A$2:$G$20,2,FALSE),"À vérifier"))</f>
        <v/>
      </c>
      <c r="F4" s="5" t="n">
        <v>20</v>
      </c>
      <c r="G4" s="5" t="n">
        <v>20</v>
      </c>
      <c r="H4" s="5" t="n">
        <v>15</v>
      </c>
      <c r="I4" s="5" t="n">
        <v>4</v>
      </c>
      <c r="J4" s="3">
        <f>IF(A4="","",IF(H4&lt;=I4,"À commander",IF(H4&lt;=G4*0.25,"Stock faible","Stock normal")))</f>
        <v/>
      </c>
      <c r="K4" s="6" t="n">
        <v>46068</v>
      </c>
      <c r="L4" s="2" t="inlineStr">
        <is>
          <t>Azur Réfrigération</t>
        </is>
      </c>
      <c r="M4" s="2" t="inlineStr">
        <is>
          <t>83456789000035</t>
        </is>
      </c>
      <c r="N4" s="2" t="inlineStr">
        <is>
          <t>Marseille</t>
        </is>
      </c>
      <c r="O4" s="2" t="inlineStr">
        <is>
          <t>Chloé Robert</t>
        </is>
      </c>
      <c r="P4" s="6" t="n">
        <v>46085</v>
      </c>
      <c r="Q4" s="7" t="inlineStr">
        <is>
          <t>Recharge</t>
        </is>
      </c>
      <c r="R4" s="5" t="n">
        <v>5</v>
      </c>
      <c r="S4" s="8">
        <f>IF(A4="","",MAX(0,G4-R4))</f>
        <v/>
      </c>
      <c r="T4" s="9">
        <f>IF(A4="","",IFERROR(R4*D4/1000,0))</f>
        <v/>
      </c>
      <c r="U4" s="10">
        <f>IF(A4="","",IFERROR(R4/G4,0))</f>
        <v/>
      </c>
      <c r="V4" s="2" t="inlineStr">
        <is>
          <t>BSD-2026-0003</t>
        </is>
      </c>
      <c r="W4" s="7" t="inlineStr">
        <is>
          <t>Non</t>
        </is>
      </c>
      <c r="X4" s="7" t="inlineStr">
        <is>
          <t>En utilisation</t>
        </is>
      </c>
      <c r="Y4" s="6" t="n"/>
      <c r="Z4" s="3">
        <f>IF(A4="","",IF(AND(W4="Oui",Y4&lt;TODAY(),Y4&lt;&gt;"",X4&lt;&gt;"Retournée"),"Retour en retard",""))</f>
        <v/>
      </c>
      <c r="AA4" s="11" t="inlineStr">
        <is>
          <t>Utilisation sur groupe froid atelier.</t>
        </is>
      </c>
    </row>
    <row r="5">
      <c r="A5" s="2" t="inlineStr">
        <is>
          <t>BT-2026-004</t>
        </is>
      </c>
      <c r="B5" s="2" t="inlineStr">
        <is>
          <t>LOT-R134-260307-D</t>
        </is>
      </c>
      <c r="C5" s="2" t="inlineStr">
        <is>
          <t>R-134a</t>
        </is>
      </c>
      <c r="D5" s="12">
        <f>IF(C5="","",IFERROR(VLOOKUP(C5,'Référentiel fluides'!$A$2:$G$20,3,FALSE),0))</f>
        <v/>
      </c>
      <c r="E5" s="13">
        <f>IF(C5="","",IFERROR(VLOOKUP(C5,'Référentiel fluides'!$A$2:$G$20,2,FALSE),"À vérifier"))</f>
        <v/>
      </c>
      <c r="F5" s="5" t="n">
        <v>13.6</v>
      </c>
      <c r="G5" s="5" t="n">
        <v>13.6</v>
      </c>
      <c r="H5" s="5" t="n">
        <v>0</v>
      </c>
      <c r="I5" s="5" t="n">
        <v>3</v>
      </c>
      <c r="J5" s="12">
        <f>IF(A5="","",IF(H5&lt;=I5,"À commander",IF(H5&lt;=G5*0.25,"Stock faible","Stock normal")))</f>
        <v/>
      </c>
      <c r="K5" s="6" t="n">
        <v>46088</v>
      </c>
      <c r="L5" s="2" t="inlineStr">
        <is>
          <t>Société Froid Nord</t>
        </is>
      </c>
      <c r="M5" s="2" t="inlineStr">
        <is>
          <t>84567890100043</t>
        </is>
      </c>
      <c r="N5" s="2" t="inlineStr">
        <is>
          <t>Toulouse</t>
        </is>
      </c>
      <c r="O5" s="2" t="inlineStr">
        <is>
          <t>Thomas Moreau</t>
        </is>
      </c>
      <c r="P5" s="6" t="n">
        <v>46108</v>
      </c>
      <c r="Q5" s="7" t="inlineStr">
        <is>
          <t>Recharge</t>
        </is>
      </c>
      <c r="R5" s="5" t="n">
        <v>13.6</v>
      </c>
      <c r="S5" s="14">
        <f>IF(A5="","",MAX(0,G5-R5))</f>
        <v/>
      </c>
      <c r="T5" s="15">
        <f>IF(A5="","",IFERROR(R5*D5/1000,0))</f>
        <v/>
      </c>
      <c r="U5" s="16">
        <f>IF(A5="","",IFERROR(R5/G5,0))</f>
        <v/>
      </c>
      <c r="V5" s="2" t="inlineStr">
        <is>
          <t>BSD-2026-0004</t>
        </is>
      </c>
      <c r="W5" s="7" t="inlineStr">
        <is>
          <t>Oui</t>
        </is>
      </c>
      <c r="X5" s="7" t="inlineStr">
        <is>
          <t>Vide</t>
        </is>
      </c>
      <c r="Y5" s="6" t="n">
        <v>46248</v>
      </c>
      <c r="Z5" s="12">
        <f>IF(A5="","",IF(AND(W5="Oui",Y5&lt;TODAY(),Y5&lt;&gt;"",X5&lt;&gt;"Retournée"),"Retour en retard",""))</f>
        <v/>
      </c>
      <c r="AA5" s="11" t="inlineStr">
        <is>
          <t>Bouteille vide, enlèvement à programmer.</t>
        </is>
      </c>
    </row>
    <row r="6">
      <c r="A6" s="2" t="inlineStr">
        <is>
          <t>BT-2026-005</t>
        </is>
      </c>
      <c r="B6" s="2" t="inlineStr">
        <is>
          <t>LOT-YF-260418-E</t>
        </is>
      </c>
      <c r="C6" s="2" t="inlineStr">
        <is>
          <t>R-1234yf</t>
        </is>
      </c>
      <c r="D6" s="3">
        <f>IF(C6="","",IFERROR(VLOOKUP(C6,'Référentiel fluides'!$A$2:$G$20,3,FALSE),0))</f>
        <v/>
      </c>
      <c r="E6" s="4">
        <f>IF(C6="","",IFERROR(VLOOKUP(C6,'Référentiel fluides'!$A$2:$G$20,2,FALSE),"À vérifier"))</f>
        <v/>
      </c>
      <c r="F6" s="5" t="n">
        <v>5</v>
      </c>
      <c r="G6" s="5" t="n">
        <v>5</v>
      </c>
      <c r="H6" s="5" t="n">
        <v>4</v>
      </c>
      <c r="I6" s="5" t="n">
        <v>1</v>
      </c>
      <c r="J6" s="3">
        <f>IF(A6="","",IF(H6&lt;=I6,"À commander",IF(H6&lt;=G6*0.25,"Stock faible","Stock normal")))</f>
        <v/>
      </c>
      <c r="K6" s="6" t="n">
        <v>46130</v>
      </c>
      <c r="L6" s="2" t="inlineStr">
        <is>
          <t>Fluides Techniques SAS</t>
        </is>
      </c>
      <c r="M6" s="2" t="inlineStr">
        <is>
          <t>85678901200051</t>
        </is>
      </c>
      <c r="N6" s="2" t="inlineStr">
        <is>
          <t>Bordeaux</t>
        </is>
      </c>
      <c r="O6" s="2" t="inlineStr">
        <is>
          <t>Léa Petit</t>
        </is>
      </c>
      <c r="P6" s="6" t="n">
        <v>46140</v>
      </c>
      <c r="Q6" s="7" t="inlineStr">
        <is>
          <t>Recharge</t>
        </is>
      </c>
      <c r="R6" s="5" t="n">
        <v>1</v>
      </c>
      <c r="S6" s="8">
        <f>IF(A6="","",MAX(0,G6-R6))</f>
        <v/>
      </c>
      <c r="T6" s="9">
        <f>IF(A6="","",IFERROR(R6*D6/1000,0))</f>
        <v/>
      </c>
      <c r="U6" s="10">
        <f>IF(A6="","",IFERROR(R6/G6,0))</f>
        <v/>
      </c>
      <c r="V6" s="2" t="inlineStr">
        <is>
          <t>BSD-2026-0005</t>
        </is>
      </c>
      <c r="W6" s="7" t="inlineStr">
        <is>
          <t>Non</t>
        </is>
      </c>
      <c r="X6" s="7" t="inlineStr">
        <is>
          <t>En stock</t>
        </is>
      </c>
      <c r="Y6" s="6" t="n"/>
      <c r="Z6" s="3">
        <f>IF(A6="","",IF(AND(W6="Oui",Y6&lt;TODAY(),Y6&lt;&gt;"",X6&lt;&gt;"Retournée"),"Retour en retard",""))</f>
        <v/>
      </c>
      <c r="AA6" s="11" t="inlineStr">
        <is>
          <t>Fluide à faible PRG.</t>
        </is>
      </c>
    </row>
    <row r="7">
      <c r="A7" s="2" t="inlineStr">
        <is>
          <t>BT-2026-006</t>
        </is>
      </c>
      <c r="B7" s="2" t="inlineStr">
        <is>
          <t>LOT-R32-260522-F</t>
        </is>
      </c>
      <c r="C7" s="2" t="inlineStr">
        <is>
          <t>R-32</t>
        </is>
      </c>
      <c r="D7" s="12">
        <f>IF(C7="","",IFERROR(VLOOKUP(C7,'Référentiel fluides'!$A$2:$G$20,3,FALSE),0))</f>
        <v/>
      </c>
      <c r="E7" s="13">
        <f>IF(C7="","",IFERROR(VLOOKUP(C7,'Référentiel fluides'!$A$2:$G$20,2,FALSE),"À vérifier"))</f>
        <v/>
      </c>
      <c r="F7" s="5" t="n">
        <v>9</v>
      </c>
      <c r="G7" s="5" t="n">
        <v>9</v>
      </c>
      <c r="H7" s="5" t="n">
        <v>2</v>
      </c>
      <c r="I7" s="5" t="n">
        <v>3</v>
      </c>
      <c r="J7" s="12">
        <f>IF(A7="","",IF(H7&lt;=I7,"À commander",IF(H7&lt;=G7*0.25,"Stock faible","Stock normal")))</f>
        <v/>
      </c>
      <c r="K7" s="6" t="n">
        <v>46164</v>
      </c>
      <c r="L7" s="2" t="inlineStr">
        <is>
          <t>Clim'Froid Services</t>
        </is>
      </c>
      <c r="M7" s="2" t="inlineStr">
        <is>
          <t>81234567800019</t>
        </is>
      </c>
      <c r="N7" s="2" t="inlineStr">
        <is>
          <t>Lille</t>
        </is>
      </c>
      <c r="O7" s="2" t="inlineStr">
        <is>
          <t>Nicolas Durand</t>
        </is>
      </c>
      <c r="P7" s="6" t="n">
        <v>46176</v>
      </c>
      <c r="Q7" s="7" t="inlineStr">
        <is>
          <t>Transfert</t>
        </is>
      </c>
      <c r="R7" s="5" t="n">
        <v>7</v>
      </c>
      <c r="S7" s="14">
        <f>IF(A7="","",MAX(0,G7-R7))</f>
        <v/>
      </c>
      <c r="T7" s="15">
        <f>IF(A7="","",IFERROR(R7*D7/1000,0))</f>
        <v/>
      </c>
      <c r="U7" s="16">
        <f>IF(A7="","",IFERROR(R7/G7,0))</f>
        <v/>
      </c>
      <c r="V7" s="2" t="inlineStr">
        <is>
          <t>BSD-2026-0006</t>
        </is>
      </c>
      <c r="W7" s="7" t="inlineStr">
        <is>
          <t>Oui</t>
        </is>
      </c>
      <c r="X7" s="7" t="inlineStr">
        <is>
          <t>À retourner</t>
        </is>
      </c>
      <c r="Y7" s="6" t="n">
        <v>46268</v>
      </c>
      <c r="Z7" s="12">
        <f>IF(A7="","",IF(AND(W7="Oui",Y7&lt;TODAY(),Y7&lt;&gt;"",X7&lt;&gt;"Retournée"),"Retour en retard",""))</f>
        <v/>
      </c>
      <c r="AA7" s="11" t="inlineStr">
        <is>
          <t>Stock transféré vers intervention extérieure.</t>
        </is>
      </c>
    </row>
    <row r="8">
      <c r="A8" s="2" t="inlineStr">
        <is>
          <t>BT-2026-007</t>
        </is>
      </c>
      <c r="B8" s="2" t="inlineStr">
        <is>
          <t>LOT-R410-260619-G</t>
        </is>
      </c>
      <c r="C8" s="2" t="inlineStr">
        <is>
          <t>R-410A</t>
        </is>
      </c>
      <c r="D8" s="3">
        <f>IF(C8="","",IFERROR(VLOOKUP(C8,'Référentiel fluides'!$A$2:$G$20,3,FALSE),0))</f>
        <v/>
      </c>
      <c r="E8" s="4">
        <f>IF(C8="","",IFERROR(VLOOKUP(C8,'Référentiel fluides'!$A$2:$G$20,2,FALSE),"À vérifier"))</f>
        <v/>
      </c>
      <c r="F8" s="5" t="n">
        <v>30</v>
      </c>
      <c r="G8" s="5" t="n">
        <v>30</v>
      </c>
      <c r="H8" s="5" t="n">
        <v>20</v>
      </c>
      <c r="I8" s="5" t="n">
        <v>6</v>
      </c>
      <c r="J8" s="3">
        <f>IF(A8="","",IF(H8&lt;=I8,"À commander",IF(H8&lt;=G8*0.25,"Stock faible","Stock normal")))</f>
        <v/>
      </c>
      <c r="K8" s="6" t="n">
        <v>46192</v>
      </c>
      <c r="L8" s="2" t="inlineStr">
        <is>
          <t>Froid Industrie France</t>
        </is>
      </c>
      <c r="M8" s="2" t="inlineStr">
        <is>
          <t>82345678900027</t>
        </is>
      </c>
      <c r="N8" s="2" t="inlineStr">
        <is>
          <t>Nantes</t>
        </is>
      </c>
      <c r="O8" s="2" t="inlineStr">
        <is>
          <t>Manon Leroy</t>
        </is>
      </c>
      <c r="P8" s="6" t="n">
        <v>46203</v>
      </c>
      <c r="Q8" s="7" t="inlineStr">
        <is>
          <t>Récupération</t>
        </is>
      </c>
      <c r="R8" s="5" t="n">
        <v>10</v>
      </c>
      <c r="S8" s="8">
        <f>IF(A8="","",MAX(0,G8-R8))</f>
        <v/>
      </c>
      <c r="T8" s="9">
        <f>IF(A8="","",IFERROR(R8*D8/1000,0))</f>
        <v/>
      </c>
      <c r="U8" s="10">
        <f>IF(A8="","",IFERROR(R8/G8,0))</f>
        <v/>
      </c>
      <c r="V8" s="2" t="inlineStr">
        <is>
          <t>BSD-2026-0007</t>
        </is>
      </c>
      <c r="W8" s="7" t="inlineStr">
        <is>
          <t>Oui</t>
        </is>
      </c>
      <c r="X8" s="7" t="inlineStr">
        <is>
          <t>En utilisation</t>
        </is>
      </c>
      <c r="Y8" s="6" t="n">
        <v>46318</v>
      </c>
      <c r="Z8" s="3">
        <f>IF(A8="","",IF(AND(W8="Oui",Y8&lt;TODAY(),Y8&lt;&gt;"",X8&lt;&gt;"Retournée"),"Retour en retard",""))</f>
        <v/>
      </c>
      <c r="AA8" s="11" t="inlineStr">
        <is>
          <t>Bouteille affectée aux opérations de récupération.</t>
        </is>
      </c>
    </row>
    <row r="9">
      <c r="A9" s="2" t="inlineStr">
        <is>
          <t>BT-2026-008</t>
        </is>
      </c>
      <c r="B9" s="2" t="inlineStr">
        <is>
          <t>LOT-R407-260724-H</t>
        </is>
      </c>
      <c r="C9" s="2" t="inlineStr">
        <is>
          <t>R-407C</t>
        </is>
      </c>
      <c r="D9" s="12">
        <f>IF(C9="","",IFERROR(VLOOKUP(C9,'Référentiel fluides'!$A$2:$G$20,3,FALSE),0))</f>
        <v/>
      </c>
      <c r="E9" s="13">
        <f>IF(C9="","",IFERROR(VLOOKUP(C9,'Référentiel fluides'!$A$2:$G$20,2,FALSE),"À vérifier"))</f>
        <v/>
      </c>
      <c r="F9" s="5" t="n">
        <v>18</v>
      </c>
      <c r="G9" s="5" t="n">
        <v>18</v>
      </c>
      <c r="H9" s="5" t="n">
        <v>14</v>
      </c>
      <c r="I9" s="5" t="n">
        <v>4</v>
      </c>
      <c r="J9" s="12">
        <f>IF(A9="","",IF(H9&lt;=I9,"À commander",IF(H9&lt;=G9*0.25,"Stock faible","Stock normal")))</f>
        <v/>
      </c>
      <c r="K9" s="6" t="n">
        <v>46227</v>
      </c>
      <c r="L9" s="2" t="inlineStr">
        <is>
          <t>Alsace Froid Maintenance</t>
        </is>
      </c>
      <c r="M9" s="2" t="inlineStr">
        <is>
          <t>86789012300069</t>
        </is>
      </c>
      <c r="N9" s="2" t="inlineStr">
        <is>
          <t>Strasbourg</t>
        </is>
      </c>
      <c r="O9" s="2" t="inlineStr">
        <is>
          <t>Hugo Fontaine</t>
        </is>
      </c>
      <c r="P9" s="6" t="n">
        <v>46240</v>
      </c>
      <c r="Q9" s="7" t="inlineStr">
        <is>
          <t>Transfert</t>
        </is>
      </c>
      <c r="R9" s="5" t="n">
        <v>4</v>
      </c>
      <c r="S9" s="14">
        <f>IF(A9="","",MAX(0,G9-R9))</f>
        <v/>
      </c>
      <c r="T9" s="15">
        <f>IF(A9="","",IFERROR(R9*D9/1000,0))</f>
        <v/>
      </c>
      <c r="U9" s="16">
        <f>IF(A9="","",IFERROR(R9/G9,0))</f>
        <v/>
      </c>
      <c r="V9" s="2" t="inlineStr">
        <is>
          <t>BSD-2026-0008</t>
        </is>
      </c>
      <c r="W9" s="7" t="inlineStr">
        <is>
          <t>Non</t>
        </is>
      </c>
      <c r="X9" s="7" t="inlineStr">
        <is>
          <t>En stock</t>
        </is>
      </c>
      <c r="Y9" s="6" t="n"/>
      <c r="Z9" s="12">
        <f>IF(A9="","",IF(AND(W9="Oui",Y9&lt;TODAY(),Y9&lt;&gt;"",X9&lt;&gt;"Retournée"),"Retour en retard",""))</f>
        <v/>
      </c>
      <c r="AA9" s="11" t="inlineStr">
        <is>
          <t>Stock disponible pour maintenance préventive.</t>
        </is>
      </c>
    </row>
    <row r="10">
      <c r="A10" s="2" t="inlineStr">
        <is>
          <t>BT-2026-009</t>
        </is>
      </c>
      <c r="B10" s="2" t="inlineStr">
        <is>
          <t>LOT-R134-260828-I</t>
        </is>
      </c>
      <c r="C10" s="2" t="inlineStr">
        <is>
          <t>R-134a</t>
        </is>
      </c>
      <c r="D10" s="3">
        <f>IF(C10="","",IFERROR(VLOOKUP(C10,'Référentiel fluides'!$A$2:$G$20,3,FALSE),0))</f>
        <v/>
      </c>
      <c r="E10" s="4">
        <f>IF(C10="","",IFERROR(VLOOKUP(C10,'Référentiel fluides'!$A$2:$G$20,2,FALSE),"À vérifier"))</f>
        <v/>
      </c>
      <c r="F10" s="5" t="n">
        <v>12</v>
      </c>
      <c r="G10" s="5" t="n">
        <v>12</v>
      </c>
      <c r="H10" s="5" t="n">
        <v>3</v>
      </c>
      <c r="I10" s="5" t="n">
        <v>3</v>
      </c>
      <c r="J10" s="3">
        <f>IF(A10="","",IF(H10&lt;=I10,"À commander",IF(H10&lt;=G10*0.25,"Stock faible","Stock normal")))</f>
        <v/>
      </c>
      <c r="K10" s="6" t="n">
        <v>46262</v>
      </c>
      <c r="L10" s="2" t="inlineStr">
        <is>
          <t>Occitanie Froid Pro</t>
        </is>
      </c>
      <c r="M10" s="2" t="inlineStr">
        <is>
          <t>87890123400077</t>
        </is>
      </c>
      <c r="N10" s="2" t="inlineStr">
        <is>
          <t>Montpellier</t>
        </is>
      </c>
      <c r="O10" s="2" t="inlineStr">
        <is>
          <t>Émilie Garnier</t>
        </is>
      </c>
      <c r="P10" s="6" t="n">
        <v>46262</v>
      </c>
      <c r="Q10" s="7" t="inlineStr">
        <is>
          <t>Retour</t>
        </is>
      </c>
      <c r="R10" s="5" t="n">
        <v>9</v>
      </c>
      <c r="S10" s="8">
        <f>IF(A10="","",MAX(0,G10-R10))</f>
        <v/>
      </c>
      <c r="T10" s="9">
        <f>IF(A10="","",IFERROR(R10*D10/1000,0))</f>
        <v/>
      </c>
      <c r="U10" s="10">
        <f>IF(A10="","",IFERROR(R10/G10,0))</f>
        <v/>
      </c>
      <c r="V10" s="2" t="inlineStr">
        <is>
          <t>BSD-2026-0009</t>
        </is>
      </c>
      <c r="W10" s="7" t="inlineStr">
        <is>
          <t>Oui</t>
        </is>
      </c>
      <c r="X10" s="7" t="inlineStr">
        <is>
          <t>Retournée</t>
        </is>
      </c>
      <c r="Y10" s="6" t="n">
        <v>46271</v>
      </c>
      <c r="Z10" s="3">
        <f>IF(A10="","",IF(AND(W10="Oui",Y10&lt;TODAY(),Y10&lt;&gt;"",X10&lt;&gt;"Retournée"),"Retour en retard",""))</f>
        <v/>
      </c>
      <c r="AA10" s="11" t="inlineStr">
        <is>
          <t>Retour fournisseur confirmé.</t>
        </is>
      </c>
    </row>
    <row r="11">
      <c r="A11" s="2" t="n"/>
      <c r="B11" s="2" t="n"/>
      <c r="C11" s="2" t="n"/>
      <c r="D11" s="12">
        <f>IF(C11="","",IFERROR(VLOOKUP(C11,'Référentiel fluides'!$A$2:$G$20,3,FALSE),0))</f>
        <v/>
      </c>
      <c r="E11" s="13">
        <f>IF(C11="","",IFERROR(VLOOKUP(C11,'Référentiel fluides'!$A$2:$G$20,2,FALSE),"À vérifier"))</f>
        <v/>
      </c>
      <c r="F11" s="5" t="n"/>
      <c r="G11" s="5" t="n"/>
      <c r="H11" s="5" t="n"/>
      <c r="I11" s="5" t="n"/>
      <c r="J11" s="12">
        <f>IF(A11="","",IF(H11&lt;=I11,"À commander",IF(H11&lt;=G11*0.25,"Stock faible","Stock normal")))</f>
        <v/>
      </c>
      <c r="K11" s="6" t="n"/>
      <c r="L11" s="2" t="n"/>
      <c r="M11" s="2" t="n"/>
      <c r="N11" s="2" t="n"/>
      <c r="O11" s="2" t="n"/>
      <c r="P11" s="6" t="n"/>
      <c r="Q11" s="7" t="n"/>
      <c r="R11" s="5" t="n"/>
      <c r="S11" s="14">
        <f>IF(A11="","",MAX(0,G11-R11))</f>
        <v/>
      </c>
      <c r="T11" s="15">
        <f>IF(A11="","",IFERROR(R11*D11/1000,0))</f>
        <v/>
      </c>
      <c r="U11" s="16">
        <f>IF(A11="","",IFERROR(R11/G11,0))</f>
        <v/>
      </c>
      <c r="V11" s="2" t="n"/>
      <c r="W11" s="7" t="n"/>
      <c r="X11" s="7" t="n"/>
      <c r="Y11" s="6" t="n"/>
      <c r="Z11" s="12">
        <f>IF(A11="","",IF(AND(W11="Oui",Y11&lt;TODAY(),Y11&lt;&gt;"",X11&lt;&gt;"Retournée"),"Retour en retard",""))</f>
        <v/>
      </c>
      <c r="AA11" s="11" t="n"/>
    </row>
    <row r="12">
      <c r="A12" s="2" t="n"/>
      <c r="B12" s="2" t="n"/>
      <c r="C12" s="2" t="n"/>
      <c r="D12" s="3">
        <f>IF(C12="","",IFERROR(VLOOKUP(C12,'Référentiel fluides'!$A$2:$G$20,3,FALSE),0))</f>
        <v/>
      </c>
      <c r="E12" s="4">
        <f>IF(C12="","",IFERROR(VLOOKUP(C12,'Référentiel fluides'!$A$2:$G$20,2,FALSE),"À vérifier"))</f>
        <v/>
      </c>
      <c r="F12" s="5" t="n"/>
      <c r="G12" s="5" t="n"/>
      <c r="H12" s="5" t="n"/>
      <c r="I12" s="5" t="n"/>
      <c r="J12" s="3">
        <f>IF(A12="","",IF(H12&lt;=I12,"À commander",IF(H12&lt;=G12*0.25,"Stock faible","Stock normal")))</f>
        <v/>
      </c>
      <c r="K12" s="6" t="n"/>
      <c r="L12" s="2" t="n"/>
      <c r="M12" s="2" t="n"/>
      <c r="N12" s="2" t="n"/>
      <c r="O12" s="2" t="n"/>
      <c r="P12" s="6" t="n"/>
      <c r="Q12" s="7" t="n"/>
      <c r="R12" s="5" t="n"/>
      <c r="S12" s="8">
        <f>IF(A12="","",MAX(0,G12-R12))</f>
        <v/>
      </c>
      <c r="T12" s="9">
        <f>IF(A12="","",IFERROR(R12*D12/1000,0))</f>
        <v/>
      </c>
      <c r="U12" s="10">
        <f>IF(A12="","",IFERROR(R12/G12,0))</f>
        <v/>
      </c>
      <c r="V12" s="2" t="n"/>
      <c r="W12" s="7" t="n"/>
      <c r="X12" s="7" t="n"/>
      <c r="Y12" s="6" t="n"/>
      <c r="Z12" s="3">
        <f>IF(A12="","",IF(AND(W12="Oui",Y12&lt;TODAY(),Y12&lt;&gt;"",X12&lt;&gt;"Retournée"),"Retour en retard",""))</f>
        <v/>
      </c>
      <c r="AA12" s="11" t="n"/>
    </row>
    <row r="13">
      <c r="A13" s="2" t="n"/>
      <c r="B13" s="2" t="n"/>
      <c r="C13" s="2" t="n"/>
      <c r="D13" s="12">
        <f>IF(C13="","",IFERROR(VLOOKUP(C13,'Référentiel fluides'!$A$2:$G$20,3,FALSE),0))</f>
        <v/>
      </c>
      <c r="E13" s="13">
        <f>IF(C13="","",IFERROR(VLOOKUP(C13,'Référentiel fluides'!$A$2:$G$20,2,FALSE),"À vérifier"))</f>
        <v/>
      </c>
      <c r="F13" s="5" t="n"/>
      <c r="G13" s="5" t="n"/>
      <c r="H13" s="5" t="n"/>
      <c r="I13" s="5" t="n"/>
      <c r="J13" s="12">
        <f>IF(A13="","",IF(H13&lt;=I13,"À commander",IF(H13&lt;=G13*0.25,"Stock faible","Stock normal")))</f>
        <v/>
      </c>
      <c r="K13" s="6" t="n"/>
      <c r="L13" s="2" t="n"/>
      <c r="M13" s="2" t="n"/>
      <c r="N13" s="2" t="n"/>
      <c r="O13" s="2" t="n"/>
      <c r="P13" s="6" t="n"/>
      <c r="Q13" s="7" t="n"/>
      <c r="R13" s="5" t="n"/>
      <c r="S13" s="14">
        <f>IF(A13="","",MAX(0,G13-R13))</f>
        <v/>
      </c>
      <c r="T13" s="15">
        <f>IF(A13="","",IFERROR(R13*D13/1000,0))</f>
        <v/>
      </c>
      <c r="U13" s="16">
        <f>IF(A13="","",IFERROR(R13/G13,0))</f>
        <v/>
      </c>
      <c r="V13" s="2" t="n"/>
      <c r="W13" s="7" t="n"/>
      <c r="X13" s="7" t="n"/>
      <c r="Y13" s="6" t="n"/>
      <c r="Z13" s="12">
        <f>IF(A13="","",IF(AND(W13="Oui",Y13&lt;TODAY(),Y13&lt;&gt;"",X13&lt;&gt;"Retournée"),"Retour en retard",""))</f>
        <v/>
      </c>
      <c r="AA13" s="11" t="n"/>
    </row>
    <row r="14">
      <c r="A14" s="2" t="n"/>
      <c r="B14" s="2" t="n"/>
      <c r="C14" s="2" t="n"/>
      <c r="D14" s="3">
        <f>IF(C14="","",IFERROR(VLOOKUP(C14,'Référentiel fluides'!$A$2:$G$20,3,FALSE),0))</f>
        <v/>
      </c>
      <c r="E14" s="4">
        <f>IF(C14="","",IFERROR(VLOOKUP(C14,'Référentiel fluides'!$A$2:$G$20,2,FALSE),"À vérifier"))</f>
        <v/>
      </c>
      <c r="F14" s="5" t="n"/>
      <c r="G14" s="5" t="n"/>
      <c r="H14" s="5" t="n"/>
      <c r="I14" s="5" t="n"/>
      <c r="J14" s="3">
        <f>IF(A14="","",IF(H14&lt;=I14,"À commander",IF(H14&lt;=G14*0.25,"Stock faible","Stock normal")))</f>
        <v/>
      </c>
      <c r="K14" s="6" t="n"/>
      <c r="L14" s="2" t="n"/>
      <c r="M14" s="2" t="n"/>
      <c r="N14" s="2" t="n"/>
      <c r="O14" s="2" t="n"/>
      <c r="P14" s="6" t="n"/>
      <c r="Q14" s="7" t="n"/>
      <c r="R14" s="5" t="n"/>
      <c r="S14" s="8">
        <f>IF(A14="","",MAX(0,G14-R14))</f>
        <v/>
      </c>
      <c r="T14" s="9">
        <f>IF(A14="","",IFERROR(R14*D14/1000,0))</f>
        <v/>
      </c>
      <c r="U14" s="10">
        <f>IF(A14="","",IFERROR(R14/G14,0))</f>
        <v/>
      </c>
      <c r="V14" s="2" t="n"/>
      <c r="W14" s="7" t="n"/>
      <c r="X14" s="7" t="n"/>
      <c r="Y14" s="6" t="n"/>
      <c r="Z14" s="3">
        <f>IF(A14="","",IF(AND(W14="Oui",Y14&lt;TODAY(),Y14&lt;&gt;"",X14&lt;&gt;"Retournée"),"Retour en retard",""))</f>
        <v/>
      </c>
      <c r="AA14" s="11" t="n"/>
    </row>
    <row r="15">
      <c r="A15" s="2" t="n"/>
      <c r="B15" s="2" t="n"/>
      <c r="C15" s="2" t="n"/>
      <c r="D15" s="12">
        <f>IF(C15="","",IFERROR(VLOOKUP(C15,'Référentiel fluides'!$A$2:$G$20,3,FALSE),0))</f>
        <v/>
      </c>
      <c r="E15" s="13">
        <f>IF(C15="","",IFERROR(VLOOKUP(C15,'Référentiel fluides'!$A$2:$G$20,2,FALSE),"À vérifier"))</f>
        <v/>
      </c>
      <c r="F15" s="5" t="n"/>
      <c r="G15" s="5" t="n"/>
      <c r="H15" s="5" t="n"/>
      <c r="I15" s="5" t="n"/>
      <c r="J15" s="12">
        <f>IF(A15="","",IF(H15&lt;=I15,"À commander",IF(H15&lt;=G15*0.25,"Stock faible","Stock normal")))</f>
        <v/>
      </c>
      <c r="K15" s="6" t="n"/>
      <c r="L15" s="2" t="n"/>
      <c r="M15" s="2" t="n"/>
      <c r="N15" s="2" t="n"/>
      <c r="O15" s="2" t="n"/>
      <c r="P15" s="6" t="n"/>
      <c r="Q15" s="7" t="n"/>
      <c r="R15" s="5" t="n"/>
      <c r="S15" s="14">
        <f>IF(A15="","",MAX(0,G15-R15))</f>
        <v/>
      </c>
      <c r="T15" s="15">
        <f>IF(A15="","",IFERROR(R15*D15/1000,0))</f>
        <v/>
      </c>
      <c r="U15" s="16">
        <f>IF(A15="","",IFERROR(R15/G15,0))</f>
        <v/>
      </c>
      <c r="V15" s="2" t="n"/>
      <c r="W15" s="7" t="n"/>
      <c r="X15" s="7" t="n"/>
      <c r="Y15" s="6" t="n"/>
      <c r="Z15" s="12">
        <f>IF(A15="","",IF(AND(W15="Oui",Y15&lt;TODAY(),Y15&lt;&gt;"",X15&lt;&gt;"Retournée"),"Retour en retard",""))</f>
        <v/>
      </c>
      <c r="AA15" s="11" t="n"/>
    </row>
    <row r="16">
      <c r="A16" s="2" t="n"/>
      <c r="B16" s="2" t="n"/>
      <c r="C16" s="2" t="n"/>
      <c r="D16" s="3">
        <f>IF(C16="","",IFERROR(VLOOKUP(C16,'Référentiel fluides'!$A$2:$G$20,3,FALSE),0))</f>
        <v/>
      </c>
      <c r="E16" s="4">
        <f>IF(C16="","",IFERROR(VLOOKUP(C16,'Référentiel fluides'!$A$2:$G$20,2,FALSE),"À vérifier"))</f>
        <v/>
      </c>
      <c r="F16" s="5" t="n"/>
      <c r="G16" s="5" t="n"/>
      <c r="H16" s="5" t="n"/>
      <c r="I16" s="5" t="n"/>
      <c r="J16" s="3">
        <f>IF(A16="","",IF(H16&lt;=I16,"À commander",IF(H16&lt;=G16*0.25,"Stock faible","Stock normal")))</f>
        <v/>
      </c>
      <c r="K16" s="6" t="n"/>
      <c r="L16" s="2" t="n"/>
      <c r="M16" s="2" t="n"/>
      <c r="N16" s="2" t="n"/>
      <c r="O16" s="2" t="n"/>
      <c r="P16" s="6" t="n"/>
      <c r="Q16" s="7" t="n"/>
      <c r="R16" s="5" t="n"/>
      <c r="S16" s="8">
        <f>IF(A16="","",MAX(0,G16-R16))</f>
        <v/>
      </c>
      <c r="T16" s="9">
        <f>IF(A16="","",IFERROR(R16*D16/1000,0))</f>
        <v/>
      </c>
      <c r="U16" s="10">
        <f>IF(A16="","",IFERROR(R16/G16,0))</f>
        <v/>
      </c>
      <c r="V16" s="2" t="n"/>
      <c r="W16" s="7" t="n"/>
      <c r="X16" s="7" t="n"/>
      <c r="Y16" s="6" t="n"/>
      <c r="Z16" s="3">
        <f>IF(A16="","",IF(AND(W16="Oui",Y16&lt;TODAY(),Y16&lt;&gt;"",X16&lt;&gt;"Retournée"),"Retour en retard",""))</f>
        <v/>
      </c>
      <c r="AA16" s="11" t="n"/>
    </row>
    <row r="17">
      <c r="A17" s="2" t="n"/>
      <c r="B17" s="2" t="n"/>
      <c r="C17" s="2" t="n"/>
      <c r="D17" s="12">
        <f>IF(C17="","",IFERROR(VLOOKUP(C17,'Référentiel fluides'!$A$2:$G$20,3,FALSE),0))</f>
        <v/>
      </c>
      <c r="E17" s="13">
        <f>IF(C17="","",IFERROR(VLOOKUP(C17,'Référentiel fluides'!$A$2:$G$20,2,FALSE),"À vérifier"))</f>
        <v/>
      </c>
      <c r="F17" s="5" t="n"/>
      <c r="G17" s="5" t="n"/>
      <c r="H17" s="5" t="n"/>
      <c r="I17" s="5" t="n"/>
      <c r="J17" s="12">
        <f>IF(A17="","",IF(H17&lt;=I17,"À commander",IF(H17&lt;=G17*0.25,"Stock faible","Stock normal")))</f>
        <v/>
      </c>
      <c r="K17" s="6" t="n"/>
      <c r="L17" s="2" t="n"/>
      <c r="M17" s="2" t="n"/>
      <c r="N17" s="2" t="n"/>
      <c r="O17" s="2" t="n"/>
      <c r="P17" s="6" t="n"/>
      <c r="Q17" s="7" t="n"/>
      <c r="R17" s="5" t="n"/>
      <c r="S17" s="14">
        <f>IF(A17="","",MAX(0,G17-R17))</f>
        <v/>
      </c>
      <c r="T17" s="15">
        <f>IF(A17="","",IFERROR(R17*D17/1000,0))</f>
        <v/>
      </c>
      <c r="U17" s="16">
        <f>IF(A17="","",IFERROR(R17/G17,0))</f>
        <v/>
      </c>
      <c r="V17" s="2" t="n"/>
      <c r="W17" s="7" t="n"/>
      <c r="X17" s="7" t="n"/>
      <c r="Y17" s="6" t="n"/>
      <c r="Z17" s="12">
        <f>IF(A17="","",IF(AND(W17="Oui",Y17&lt;TODAY(),Y17&lt;&gt;"",X17&lt;&gt;"Retournée"),"Retour en retard",""))</f>
        <v/>
      </c>
      <c r="AA17" s="11" t="n"/>
    </row>
    <row r="18">
      <c r="A18" s="2" t="n"/>
      <c r="B18" s="2" t="n"/>
      <c r="C18" s="2" t="n"/>
      <c r="D18" s="3">
        <f>IF(C18="","",IFERROR(VLOOKUP(C18,'Référentiel fluides'!$A$2:$G$20,3,FALSE),0))</f>
        <v/>
      </c>
      <c r="E18" s="4">
        <f>IF(C18="","",IFERROR(VLOOKUP(C18,'Référentiel fluides'!$A$2:$G$20,2,FALSE),"À vérifier"))</f>
        <v/>
      </c>
      <c r="F18" s="5" t="n"/>
      <c r="G18" s="5" t="n"/>
      <c r="H18" s="5" t="n"/>
      <c r="I18" s="5" t="n"/>
      <c r="J18" s="3">
        <f>IF(A18="","",IF(H18&lt;=I18,"À commander",IF(H18&lt;=G18*0.25,"Stock faible","Stock normal")))</f>
        <v/>
      </c>
      <c r="K18" s="6" t="n"/>
      <c r="L18" s="2" t="n"/>
      <c r="M18" s="2" t="n"/>
      <c r="N18" s="2" t="n"/>
      <c r="O18" s="2" t="n"/>
      <c r="P18" s="6" t="n"/>
      <c r="Q18" s="7" t="n"/>
      <c r="R18" s="5" t="n"/>
      <c r="S18" s="8">
        <f>IF(A18="","",MAX(0,G18-R18))</f>
        <v/>
      </c>
      <c r="T18" s="9">
        <f>IF(A18="","",IFERROR(R18*D18/1000,0))</f>
        <v/>
      </c>
      <c r="U18" s="10">
        <f>IF(A18="","",IFERROR(R18/G18,0))</f>
        <v/>
      </c>
      <c r="V18" s="2" t="n"/>
      <c r="W18" s="7" t="n"/>
      <c r="X18" s="7" t="n"/>
      <c r="Y18" s="6" t="n"/>
      <c r="Z18" s="3">
        <f>IF(A18="","",IF(AND(W18="Oui",Y18&lt;TODAY(),Y18&lt;&gt;"",X18&lt;&gt;"Retournée"),"Retour en retard",""))</f>
        <v/>
      </c>
      <c r="AA18" s="11" t="n"/>
    </row>
    <row r="19">
      <c r="A19" s="2" t="n"/>
      <c r="B19" s="2" t="n"/>
      <c r="C19" s="2" t="n"/>
      <c r="D19" s="12">
        <f>IF(C19="","",IFERROR(VLOOKUP(C19,'Référentiel fluides'!$A$2:$G$20,3,FALSE),0))</f>
        <v/>
      </c>
      <c r="E19" s="13">
        <f>IF(C19="","",IFERROR(VLOOKUP(C19,'Référentiel fluides'!$A$2:$G$20,2,FALSE),"À vérifier"))</f>
        <v/>
      </c>
      <c r="F19" s="5" t="n"/>
      <c r="G19" s="5" t="n"/>
      <c r="H19" s="5" t="n"/>
      <c r="I19" s="5" t="n"/>
      <c r="J19" s="12">
        <f>IF(A19="","",IF(H19&lt;=I19,"À commander",IF(H19&lt;=G19*0.25,"Stock faible","Stock normal")))</f>
        <v/>
      </c>
      <c r="K19" s="6" t="n"/>
      <c r="L19" s="2" t="n"/>
      <c r="M19" s="2" t="n"/>
      <c r="N19" s="2" t="n"/>
      <c r="O19" s="2" t="n"/>
      <c r="P19" s="6" t="n"/>
      <c r="Q19" s="7" t="n"/>
      <c r="R19" s="5" t="n"/>
      <c r="S19" s="14">
        <f>IF(A19="","",MAX(0,G19-R19))</f>
        <v/>
      </c>
      <c r="T19" s="15">
        <f>IF(A19="","",IFERROR(R19*D19/1000,0))</f>
        <v/>
      </c>
      <c r="U19" s="16">
        <f>IF(A19="","",IFERROR(R19/G19,0))</f>
        <v/>
      </c>
      <c r="V19" s="2" t="n"/>
      <c r="W19" s="7" t="n"/>
      <c r="X19" s="7" t="n"/>
      <c r="Y19" s="6" t="n"/>
      <c r="Z19" s="12">
        <f>IF(A19="","",IF(AND(W19="Oui",Y19&lt;TODAY(),Y19&lt;&gt;"",X19&lt;&gt;"Retournée"),"Retour en retard",""))</f>
        <v/>
      </c>
      <c r="AA19" s="11" t="n"/>
    </row>
    <row r="20">
      <c r="A20" s="2" t="n"/>
      <c r="B20" s="2" t="n"/>
      <c r="C20" s="2" t="n"/>
      <c r="D20" s="3">
        <f>IF(C20="","",IFERROR(VLOOKUP(C20,'Référentiel fluides'!$A$2:$G$20,3,FALSE),0))</f>
        <v/>
      </c>
      <c r="E20" s="4">
        <f>IF(C20="","",IFERROR(VLOOKUP(C20,'Référentiel fluides'!$A$2:$G$20,2,FALSE),"À vérifier"))</f>
        <v/>
      </c>
      <c r="F20" s="5" t="n"/>
      <c r="G20" s="5" t="n"/>
      <c r="H20" s="5" t="n"/>
      <c r="I20" s="5" t="n"/>
      <c r="J20" s="3">
        <f>IF(A20="","",IF(H20&lt;=I20,"À commander",IF(H20&lt;=G20*0.25,"Stock faible","Stock normal")))</f>
        <v/>
      </c>
      <c r="K20" s="6" t="n"/>
      <c r="L20" s="2" t="n"/>
      <c r="M20" s="2" t="n"/>
      <c r="N20" s="2" t="n"/>
      <c r="O20" s="2" t="n"/>
      <c r="P20" s="6" t="n"/>
      <c r="Q20" s="7" t="n"/>
      <c r="R20" s="5" t="n"/>
      <c r="S20" s="8">
        <f>IF(A20="","",MAX(0,G20-R20))</f>
        <v/>
      </c>
      <c r="T20" s="9">
        <f>IF(A20="","",IFERROR(R20*D20/1000,0))</f>
        <v/>
      </c>
      <c r="U20" s="10">
        <f>IF(A20="","",IFERROR(R20/G20,0))</f>
        <v/>
      </c>
      <c r="V20" s="2" t="n"/>
      <c r="W20" s="7" t="n"/>
      <c r="X20" s="7" t="n"/>
      <c r="Y20" s="6" t="n"/>
      <c r="Z20" s="3">
        <f>IF(A20="","",IF(AND(W20="Oui",Y20&lt;TODAY(),Y20&lt;&gt;"",X20&lt;&gt;"Retournée"),"Retour en retard",""))</f>
        <v/>
      </c>
      <c r="AA20" s="11" t="n"/>
    </row>
    <row r="21">
      <c r="A21" s="2" t="n"/>
      <c r="B21" s="2" t="n"/>
      <c r="C21" s="2" t="n"/>
      <c r="D21" s="12">
        <f>IF(C21="","",IFERROR(VLOOKUP(C21,'Référentiel fluides'!$A$2:$G$20,3,FALSE),0))</f>
        <v/>
      </c>
      <c r="E21" s="13">
        <f>IF(C21="","",IFERROR(VLOOKUP(C21,'Référentiel fluides'!$A$2:$G$20,2,FALSE),"À vérifier"))</f>
        <v/>
      </c>
      <c r="F21" s="5" t="n"/>
      <c r="G21" s="5" t="n"/>
      <c r="H21" s="5" t="n"/>
      <c r="I21" s="5" t="n"/>
      <c r="J21" s="12">
        <f>IF(A21="","",IF(H21&lt;=I21,"À commander",IF(H21&lt;=G21*0.25,"Stock faible","Stock normal")))</f>
        <v/>
      </c>
      <c r="K21" s="6" t="n"/>
      <c r="L21" s="2" t="n"/>
      <c r="M21" s="2" t="n"/>
      <c r="N21" s="2" t="n"/>
      <c r="O21" s="2" t="n"/>
      <c r="P21" s="6" t="n"/>
      <c r="Q21" s="7" t="n"/>
      <c r="R21" s="5" t="n"/>
      <c r="S21" s="14">
        <f>IF(A21="","",MAX(0,G21-R21))</f>
        <v/>
      </c>
      <c r="T21" s="15">
        <f>IF(A21="","",IFERROR(R21*D21/1000,0))</f>
        <v/>
      </c>
      <c r="U21" s="16">
        <f>IF(A21="","",IFERROR(R21/G21,0))</f>
        <v/>
      </c>
      <c r="V21" s="2" t="n"/>
      <c r="W21" s="7" t="n"/>
      <c r="X21" s="7" t="n"/>
      <c r="Y21" s="6" t="n"/>
      <c r="Z21" s="12">
        <f>IF(A21="","",IF(AND(W21="Oui",Y21&lt;TODAY(),Y21&lt;&gt;"",X21&lt;&gt;"Retournée"),"Retour en retard",""))</f>
        <v/>
      </c>
      <c r="AA21" s="11" t="n"/>
    </row>
    <row r="22">
      <c r="A22" s="2" t="n"/>
      <c r="B22" s="2" t="n"/>
      <c r="C22" s="2" t="n"/>
      <c r="D22" s="3">
        <f>IF(C22="","",IFERROR(VLOOKUP(C22,'Référentiel fluides'!$A$2:$G$20,3,FALSE),0))</f>
        <v/>
      </c>
      <c r="E22" s="4">
        <f>IF(C22="","",IFERROR(VLOOKUP(C22,'Référentiel fluides'!$A$2:$G$20,2,FALSE),"À vérifier"))</f>
        <v/>
      </c>
      <c r="F22" s="5" t="n"/>
      <c r="G22" s="5" t="n"/>
      <c r="H22" s="5" t="n"/>
      <c r="I22" s="5" t="n"/>
      <c r="J22" s="3">
        <f>IF(A22="","",IF(H22&lt;=I22,"À commander",IF(H22&lt;=G22*0.25,"Stock faible","Stock normal")))</f>
        <v/>
      </c>
      <c r="K22" s="6" t="n"/>
      <c r="L22" s="2" t="n"/>
      <c r="M22" s="2" t="n"/>
      <c r="N22" s="2" t="n"/>
      <c r="O22" s="2" t="n"/>
      <c r="P22" s="6" t="n"/>
      <c r="Q22" s="7" t="n"/>
      <c r="R22" s="5" t="n"/>
      <c r="S22" s="8">
        <f>IF(A22="","",MAX(0,G22-R22))</f>
        <v/>
      </c>
      <c r="T22" s="9">
        <f>IF(A22="","",IFERROR(R22*D22/1000,0))</f>
        <v/>
      </c>
      <c r="U22" s="10">
        <f>IF(A22="","",IFERROR(R22/G22,0))</f>
        <v/>
      </c>
      <c r="V22" s="2" t="n"/>
      <c r="W22" s="7" t="n"/>
      <c r="X22" s="7" t="n"/>
      <c r="Y22" s="6" t="n"/>
      <c r="Z22" s="3">
        <f>IF(A22="","",IF(AND(W22="Oui",Y22&lt;TODAY(),Y22&lt;&gt;"",X22&lt;&gt;"Retournée"),"Retour en retard",""))</f>
        <v/>
      </c>
      <c r="AA22" s="11" t="n"/>
    </row>
    <row r="23">
      <c r="A23" s="2" t="n"/>
      <c r="B23" s="2" t="n"/>
      <c r="C23" s="2" t="n"/>
      <c r="D23" s="12">
        <f>IF(C23="","",IFERROR(VLOOKUP(C23,'Référentiel fluides'!$A$2:$G$20,3,FALSE),0))</f>
        <v/>
      </c>
      <c r="E23" s="13">
        <f>IF(C23="","",IFERROR(VLOOKUP(C23,'Référentiel fluides'!$A$2:$G$20,2,FALSE),"À vérifier"))</f>
        <v/>
      </c>
      <c r="F23" s="5" t="n"/>
      <c r="G23" s="5" t="n"/>
      <c r="H23" s="5" t="n"/>
      <c r="I23" s="5" t="n"/>
      <c r="J23" s="12">
        <f>IF(A23="","",IF(H23&lt;=I23,"À commander",IF(H23&lt;=G23*0.25,"Stock faible","Stock normal")))</f>
        <v/>
      </c>
      <c r="K23" s="6" t="n"/>
      <c r="L23" s="2" t="n"/>
      <c r="M23" s="2" t="n"/>
      <c r="N23" s="2" t="n"/>
      <c r="O23" s="2" t="n"/>
      <c r="P23" s="6" t="n"/>
      <c r="Q23" s="7" t="n"/>
      <c r="R23" s="5" t="n"/>
      <c r="S23" s="14">
        <f>IF(A23="","",MAX(0,G23-R23))</f>
        <v/>
      </c>
      <c r="T23" s="15">
        <f>IF(A23="","",IFERROR(R23*D23/1000,0))</f>
        <v/>
      </c>
      <c r="U23" s="16">
        <f>IF(A23="","",IFERROR(R23/G23,0))</f>
        <v/>
      </c>
      <c r="V23" s="2" t="n"/>
      <c r="W23" s="7" t="n"/>
      <c r="X23" s="7" t="n"/>
      <c r="Y23" s="6" t="n"/>
      <c r="Z23" s="12">
        <f>IF(A23="","",IF(AND(W23="Oui",Y23&lt;TODAY(),Y23&lt;&gt;"",X23&lt;&gt;"Retournée"),"Retour en retard",""))</f>
        <v/>
      </c>
      <c r="AA23" s="11" t="n"/>
    </row>
    <row r="24">
      <c r="A24" s="2" t="n"/>
      <c r="B24" s="2" t="n"/>
      <c r="C24" s="2" t="n"/>
      <c r="D24" s="3">
        <f>IF(C24="","",IFERROR(VLOOKUP(C24,'Référentiel fluides'!$A$2:$G$20,3,FALSE),0))</f>
        <v/>
      </c>
      <c r="E24" s="4">
        <f>IF(C24="","",IFERROR(VLOOKUP(C24,'Référentiel fluides'!$A$2:$G$20,2,FALSE),"À vérifier"))</f>
        <v/>
      </c>
      <c r="F24" s="5" t="n"/>
      <c r="G24" s="5" t="n"/>
      <c r="H24" s="5" t="n"/>
      <c r="I24" s="5" t="n"/>
      <c r="J24" s="3">
        <f>IF(A24="","",IF(H24&lt;=I24,"À commander",IF(H24&lt;=G24*0.25,"Stock faible","Stock normal")))</f>
        <v/>
      </c>
      <c r="K24" s="6" t="n"/>
      <c r="L24" s="2" t="n"/>
      <c r="M24" s="2" t="n"/>
      <c r="N24" s="2" t="n"/>
      <c r="O24" s="2" t="n"/>
      <c r="P24" s="6" t="n"/>
      <c r="Q24" s="7" t="n"/>
      <c r="R24" s="5" t="n"/>
      <c r="S24" s="8">
        <f>IF(A24="","",MAX(0,G24-R24))</f>
        <v/>
      </c>
      <c r="T24" s="9">
        <f>IF(A24="","",IFERROR(R24*D24/1000,0))</f>
        <v/>
      </c>
      <c r="U24" s="10">
        <f>IF(A24="","",IFERROR(R24/G24,0))</f>
        <v/>
      </c>
      <c r="V24" s="2" t="n"/>
      <c r="W24" s="7" t="n"/>
      <c r="X24" s="7" t="n"/>
      <c r="Y24" s="6" t="n"/>
      <c r="Z24" s="3">
        <f>IF(A24="","",IF(AND(W24="Oui",Y24&lt;TODAY(),Y24&lt;&gt;"",X24&lt;&gt;"Retournée"),"Retour en retard",""))</f>
        <v/>
      </c>
      <c r="AA24" s="11" t="n"/>
    </row>
    <row r="25">
      <c r="A25" s="2" t="n"/>
      <c r="B25" s="2" t="n"/>
      <c r="C25" s="2" t="n"/>
      <c r="D25" s="12">
        <f>IF(C25="","",IFERROR(VLOOKUP(C25,'Référentiel fluides'!$A$2:$G$20,3,FALSE),0))</f>
        <v/>
      </c>
      <c r="E25" s="13">
        <f>IF(C25="","",IFERROR(VLOOKUP(C25,'Référentiel fluides'!$A$2:$G$20,2,FALSE),"À vérifier"))</f>
        <v/>
      </c>
      <c r="F25" s="5" t="n"/>
      <c r="G25" s="5" t="n"/>
      <c r="H25" s="5" t="n"/>
      <c r="I25" s="5" t="n"/>
      <c r="J25" s="12">
        <f>IF(A25="","",IF(H25&lt;=I25,"À commander",IF(H25&lt;=G25*0.25,"Stock faible","Stock normal")))</f>
        <v/>
      </c>
      <c r="K25" s="6" t="n"/>
      <c r="L25" s="2" t="n"/>
      <c r="M25" s="2" t="n"/>
      <c r="N25" s="2" t="n"/>
      <c r="O25" s="2" t="n"/>
      <c r="P25" s="6" t="n"/>
      <c r="Q25" s="7" t="n"/>
      <c r="R25" s="5" t="n"/>
      <c r="S25" s="14">
        <f>IF(A25="","",MAX(0,G25-R25))</f>
        <v/>
      </c>
      <c r="T25" s="15">
        <f>IF(A25="","",IFERROR(R25*D25/1000,0))</f>
        <v/>
      </c>
      <c r="U25" s="16">
        <f>IF(A25="","",IFERROR(R25/G25,0))</f>
        <v/>
      </c>
      <c r="V25" s="2" t="n"/>
      <c r="W25" s="7" t="n"/>
      <c r="X25" s="7" t="n"/>
      <c r="Y25" s="6" t="n"/>
      <c r="Z25" s="12">
        <f>IF(A25="","",IF(AND(W25="Oui",Y25&lt;TODAY(),Y25&lt;&gt;"",X25&lt;&gt;"Retournée"),"Retour en retard",""))</f>
        <v/>
      </c>
      <c r="AA25" s="11" t="n"/>
    </row>
    <row r="26">
      <c r="A26" s="2" t="n"/>
      <c r="B26" s="2" t="n"/>
      <c r="C26" s="2" t="n"/>
      <c r="D26" s="3">
        <f>IF(C26="","",IFERROR(VLOOKUP(C26,'Référentiel fluides'!$A$2:$G$20,3,FALSE),0))</f>
        <v/>
      </c>
      <c r="E26" s="4">
        <f>IF(C26="","",IFERROR(VLOOKUP(C26,'Référentiel fluides'!$A$2:$G$20,2,FALSE),"À vérifier"))</f>
        <v/>
      </c>
      <c r="F26" s="5" t="n"/>
      <c r="G26" s="5" t="n"/>
      <c r="H26" s="5" t="n"/>
      <c r="I26" s="5" t="n"/>
      <c r="J26" s="3">
        <f>IF(A26="","",IF(H26&lt;=I26,"À commander",IF(H26&lt;=G26*0.25,"Stock faible","Stock normal")))</f>
        <v/>
      </c>
      <c r="K26" s="6" t="n"/>
      <c r="L26" s="2" t="n"/>
      <c r="M26" s="2" t="n"/>
      <c r="N26" s="2" t="n"/>
      <c r="O26" s="2" t="n"/>
      <c r="P26" s="6" t="n"/>
      <c r="Q26" s="7" t="n"/>
      <c r="R26" s="5" t="n"/>
      <c r="S26" s="8">
        <f>IF(A26="","",MAX(0,G26-R26))</f>
        <v/>
      </c>
      <c r="T26" s="9">
        <f>IF(A26="","",IFERROR(R26*D26/1000,0))</f>
        <v/>
      </c>
      <c r="U26" s="10">
        <f>IF(A26="","",IFERROR(R26/G26,0))</f>
        <v/>
      </c>
      <c r="V26" s="2" t="n"/>
      <c r="W26" s="7" t="n"/>
      <c r="X26" s="7" t="n"/>
      <c r="Y26" s="6" t="n"/>
      <c r="Z26" s="3">
        <f>IF(A26="","",IF(AND(W26="Oui",Y26&lt;TODAY(),Y26&lt;&gt;"",X26&lt;&gt;"Retournée"),"Retour en retard",""))</f>
        <v/>
      </c>
      <c r="AA26" s="11" t="n"/>
    </row>
    <row r="27">
      <c r="A27" s="2" t="n"/>
      <c r="B27" s="2" t="n"/>
      <c r="C27" s="2" t="n"/>
      <c r="D27" s="12">
        <f>IF(C27="","",IFERROR(VLOOKUP(C27,'Référentiel fluides'!$A$2:$G$20,3,FALSE),0))</f>
        <v/>
      </c>
      <c r="E27" s="13">
        <f>IF(C27="","",IFERROR(VLOOKUP(C27,'Référentiel fluides'!$A$2:$G$20,2,FALSE),"À vérifier"))</f>
        <v/>
      </c>
      <c r="F27" s="5" t="n"/>
      <c r="G27" s="5" t="n"/>
      <c r="H27" s="5" t="n"/>
      <c r="I27" s="5" t="n"/>
      <c r="J27" s="12">
        <f>IF(A27="","",IF(H27&lt;=I27,"À commander",IF(H27&lt;=G27*0.25,"Stock faible","Stock normal")))</f>
        <v/>
      </c>
      <c r="K27" s="6" t="n"/>
      <c r="L27" s="2" t="n"/>
      <c r="M27" s="2" t="n"/>
      <c r="N27" s="2" t="n"/>
      <c r="O27" s="2" t="n"/>
      <c r="P27" s="6" t="n"/>
      <c r="Q27" s="7" t="n"/>
      <c r="R27" s="5" t="n"/>
      <c r="S27" s="14">
        <f>IF(A27="","",MAX(0,G27-R27))</f>
        <v/>
      </c>
      <c r="T27" s="15">
        <f>IF(A27="","",IFERROR(R27*D27/1000,0))</f>
        <v/>
      </c>
      <c r="U27" s="16">
        <f>IF(A27="","",IFERROR(R27/G27,0))</f>
        <v/>
      </c>
      <c r="V27" s="2" t="n"/>
      <c r="W27" s="7" t="n"/>
      <c r="X27" s="7" t="n"/>
      <c r="Y27" s="6" t="n"/>
      <c r="Z27" s="12">
        <f>IF(A27="","",IF(AND(W27="Oui",Y27&lt;TODAY(),Y27&lt;&gt;"",X27&lt;&gt;"Retournée"),"Retour en retard",""))</f>
        <v/>
      </c>
      <c r="AA27" s="11" t="n"/>
    </row>
    <row r="28">
      <c r="A28" s="2" t="n"/>
      <c r="B28" s="2" t="n"/>
      <c r="C28" s="2" t="n"/>
      <c r="D28" s="3">
        <f>IF(C28="","",IFERROR(VLOOKUP(C28,'Référentiel fluides'!$A$2:$G$20,3,FALSE),0))</f>
        <v/>
      </c>
      <c r="E28" s="4">
        <f>IF(C28="","",IFERROR(VLOOKUP(C28,'Référentiel fluides'!$A$2:$G$20,2,FALSE),"À vérifier"))</f>
        <v/>
      </c>
      <c r="F28" s="5" t="n"/>
      <c r="G28" s="5" t="n"/>
      <c r="H28" s="5" t="n"/>
      <c r="I28" s="5" t="n"/>
      <c r="J28" s="3">
        <f>IF(A28="","",IF(H28&lt;=I28,"À commander",IF(H28&lt;=G28*0.25,"Stock faible","Stock normal")))</f>
        <v/>
      </c>
      <c r="K28" s="6" t="n"/>
      <c r="L28" s="2" t="n"/>
      <c r="M28" s="2" t="n"/>
      <c r="N28" s="2" t="n"/>
      <c r="O28" s="2" t="n"/>
      <c r="P28" s="6" t="n"/>
      <c r="Q28" s="7" t="n"/>
      <c r="R28" s="5" t="n"/>
      <c r="S28" s="8">
        <f>IF(A28="","",MAX(0,G28-R28))</f>
        <v/>
      </c>
      <c r="T28" s="9">
        <f>IF(A28="","",IFERROR(R28*D28/1000,0))</f>
        <v/>
      </c>
      <c r="U28" s="10">
        <f>IF(A28="","",IFERROR(R28/G28,0))</f>
        <v/>
      </c>
      <c r="V28" s="2" t="n"/>
      <c r="W28" s="7" t="n"/>
      <c r="X28" s="7" t="n"/>
      <c r="Y28" s="6" t="n"/>
      <c r="Z28" s="3">
        <f>IF(A28="","",IF(AND(W28="Oui",Y28&lt;TODAY(),Y28&lt;&gt;"",X28&lt;&gt;"Retournée"),"Retour en retard",""))</f>
        <v/>
      </c>
      <c r="AA28" s="11" t="n"/>
    </row>
    <row r="29">
      <c r="A29" s="2" t="n"/>
      <c r="B29" s="2" t="n"/>
      <c r="C29" s="2" t="n"/>
      <c r="D29" s="12">
        <f>IF(C29="","",IFERROR(VLOOKUP(C29,'Référentiel fluides'!$A$2:$G$20,3,FALSE),0))</f>
        <v/>
      </c>
      <c r="E29" s="13">
        <f>IF(C29="","",IFERROR(VLOOKUP(C29,'Référentiel fluides'!$A$2:$G$20,2,FALSE),"À vérifier"))</f>
        <v/>
      </c>
      <c r="F29" s="5" t="n"/>
      <c r="G29" s="5" t="n"/>
      <c r="H29" s="5" t="n"/>
      <c r="I29" s="5" t="n"/>
      <c r="J29" s="12">
        <f>IF(A29="","",IF(H29&lt;=I29,"À commander",IF(H29&lt;=G29*0.25,"Stock faible","Stock normal")))</f>
        <v/>
      </c>
      <c r="K29" s="6" t="n"/>
      <c r="L29" s="2" t="n"/>
      <c r="M29" s="2" t="n"/>
      <c r="N29" s="2" t="n"/>
      <c r="O29" s="2" t="n"/>
      <c r="P29" s="6" t="n"/>
      <c r="Q29" s="7" t="n"/>
      <c r="R29" s="5" t="n"/>
      <c r="S29" s="14">
        <f>IF(A29="","",MAX(0,G29-R29))</f>
        <v/>
      </c>
      <c r="T29" s="15">
        <f>IF(A29="","",IFERROR(R29*D29/1000,0))</f>
        <v/>
      </c>
      <c r="U29" s="16">
        <f>IF(A29="","",IFERROR(R29/G29,0))</f>
        <v/>
      </c>
      <c r="V29" s="2" t="n"/>
      <c r="W29" s="7" t="n"/>
      <c r="X29" s="7" t="n"/>
      <c r="Y29" s="6" t="n"/>
      <c r="Z29" s="12">
        <f>IF(A29="","",IF(AND(W29="Oui",Y29&lt;TODAY(),Y29&lt;&gt;"",X29&lt;&gt;"Retournée"),"Retour en retard",""))</f>
        <v/>
      </c>
      <c r="AA29" s="11" t="n"/>
    </row>
    <row r="30">
      <c r="A30" s="2" t="n"/>
      <c r="B30" s="2" t="n"/>
      <c r="C30" s="2" t="n"/>
      <c r="D30" s="3">
        <f>IF(C30="","",IFERROR(VLOOKUP(C30,'Référentiel fluides'!$A$2:$G$20,3,FALSE),0))</f>
        <v/>
      </c>
      <c r="E30" s="4">
        <f>IF(C30="","",IFERROR(VLOOKUP(C30,'Référentiel fluides'!$A$2:$G$20,2,FALSE),"À vérifier"))</f>
        <v/>
      </c>
      <c r="F30" s="5" t="n"/>
      <c r="G30" s="5" t="n"/>
      <c r="H30" s="5" t="n"/>
      <c r="I30" s="5" t="n"/>
      <c r="J30" s="3">
        <f>IF(A30="","",IF(H30&lt;=I30,"À commander",IF(H30&lt;=G30*0.25,"Stock faible","Stock normal")))</f>
        <v/>
      </c>
      <c r="K30" s="6" t="n"/>
      <c r="L30" s="2" t="n"/>
      <c r="M30" s="2" t="n"/>
      <c r="N30" s="2" t="n"/>
      <c r="O30" s="2" t="n"/>
      <c r="P30" s="6" t="n"/>
      <c r="Q30" s="7" t="n"/>
      <c r="R30" s="5" t="n"/>
      <c r="S30" s="8">
        <f>IF(A30="","",MAX(0,G30-R30))</f>
        <v/>
      </c>
      <c r="T30" s="9">
        <f>IF(A30="","",IFERROR(R30*D30/1000,0))</f>
        <v/>
      </c>
      <c r="U30" s="10">
        <f>IF(A30="","",IFERROR(R30/G30,0))</f>
        <v/>
      </c>
      <c r="V30" s="2" t="n"/>
      <c r="W30" s="7" t="n"/>
      <c r="X30" s="7" t="n"/>
      <c r="Y30" s="6" t="n"/>
      <c r="Z30" s="3">
        <f>IF(A30="","",IF(AND(W30="Oui",Y30&lt;TODAY(),Y30&lt;&gt;"",X30&lt;&gt;"Retournée"),"Retour en retard",""))</f>
        <v/>
      </c>
      <c r="AA30" s="11" t="n"/>
    </row>
    <row r="31">
      <c r="A31" s="2" t="n"/>
      <c r="B31" s="2" t="n"/>
      <c r="C31" s="2" t="n"/>
      <c r="D31" s="12">
        <f>IF(C31="","",IFERROR(VLOOKUP(C31,'Référentiel fluides'!$A$2:$G$20,3,FALSE),0))</f>
        <v/>
      </c>
      <c r="E31" s="13">
        <f>IF(C31="","",IFERROR(VLOOKUP(C31,'Référentiel fluides'!$A$2:$G$20,2,FALSE),"À vérifier"))</f>
        <v/>
      </c>
      <c r="F31" s="5" t="n"/>
      <c r="G31" s="5" t="n"/>
      <c r="H31" s="5" t="n"/>
      <c r="I31" s="5" t="n"/>
      <c r="J31" s="12">
        <f>IF(A31="","",IF(H31&lt;=I31,"À commander",IF(H31&lt;=G31*0.25,"Stock faible","Stock normal")))</f>
        <v/>
      </c>
      <c r="K31" s="6" t="n"/>
      <c r="L31" s="2" t="n"/>
      <c r="M31" s="2" t="n"/>
      <c r="N31" s="2" t="n"/>
      <c r="O31" s="2" t="n"/>
      <c r="P31" s="6" t="n"/>
      <c r="Q31" s="7" t="n"/>
      <c r="R31" s="5" t="n"/>
      <c r="S31" s="14">
        <f>IF(A31="","",MAX(0,G31-R31))</f>
        <v/>
      </c>
      <c r="T31" s="15">
        <f>IF(A31="","",IFERROR(R31*D31/1000,0))</f>
        <v/>
      </c>
      <c r="U31" s="16">
        <f>IF(A31="","",IFERROR(R31/G31,0))</f>
        <v/>
      </c>
      <c r="V31" s="2" t="n"/>
      <c r="W31" s="7" t="n"/>
      <c r="X31" s="7" t="n"/>
      <c r="Y31" s="6" t="n"/>
      <c r="Z31" s="12">
        <f>IF(A31="","",IF(AND(W31="Oui",Y31&lt;TODAY(),Y31&lt;&gt;"",X31&lt;&gt;"Retournée"),"Retour en retard",""))</f>
        <v/>
      </c>
      <c r="AA31" s="11" t="n"/>
    </row>
    <row r="32">
      <c r="A32" s="2" t="n"/>
      <c r="B32" s="2" t="n"/>
      <c r="C32" s="2" t="n"/>
      <c r="D32" s="3">
        <f>IF(C32="","",IFERROR(VLOOKUP(C32,'Référentiel fluides'!$A$2:$G$20,3,FALSE),0))</f>
        <v/>
      </c>
      <c r="E32" s="4">
        <f>IF(C32="","",IFERROR(VLOOKUP(C32,'Référentiel fluides'!$A$2:$G$20,2,FALSE),"À vérifier"))</f>
        <v/>
      </c>
      <c r="F32" s="5" t="n"/>
      <c r="G32" s="5" t="n"/>
      <c r="H32" s="5" t="n"/>
      <c r="I32" s="5" t="n"/>
      <c r="J32" s="3">
        <f>IF(A32="","",IF(H32&lt;=I32,"À commander",IF(H32&lt;=G32*0.25,"Stock faible","Stock normal")))</f>
        <v/>
      </c>
      <c r="K32" s="6" t="n"/>
      <c r="L32" s="2" t="n"/>
      <c r="M32" s="2" t="n"/>
      <c r="N32" s="2" t="n"/>
      <c r="O32" s="2" t="n"/>
      <c r="P32" s="6" t="n"/>
      <c r="Q32" s="7" t="n"/>
      <c r="R32" s="5" t="n"/>
      <c r="S32" s="8">
        <f>IF(A32="","",MAX(0,G32-R32))</f>
        <v/>
      </c>
      <c r="T32" s="9">
        <f>IF(A32="","",IFERROR(R32*D32/1000,0))</f>
        <v/>
      </c>
      <c r="U32" s="10">
        <f>IF(A32="","",IFERROR(R32/G32,0))</f>
        <v/>
      </c>
      <c r="V32" s="2" t="n"/>
      <c r="W32" s="7" t="n"/>
      <c r="X32" s="7" t="n"/>
      <c r="Y32" s="6" t="n"/>
      <c r="Z32" s="3">
        <f>IF(A32="","",IF(AND(W32="Oui",Y32&lt;TODAY(),Y32&lt;&gt;"",X32&lt;&gt;"Retournée"),"Retour en retard",""))</f>
        <v/>
      </c>
      <c r="AA32" s="11" t="n"/>
    </row>
    <row r="33">
      <c r="A33" s="2" t="n"/>
      <c r="B33" s="2" t="n"/>
      <c r="C33" s="2" t="n"/>
      <c r="D33" s="12">
        <f>IF(C33="","",IFERROR(VLOOKUP(C33,'Référentiel fluides'!$A$2:$G$20,3,FALSE),0))</f>
        <v/>
      </c>
      <c r="E33" s="13">
        <f>IF(C33="","",IFERROR(VLOOKUP(C33,'Référentiel fluides'!$A$2:$G$20,2,FALSE),"À vérifier"))</f>
        <v/>
      </c>
      <c r="F33" s="5" t="n"/>
      <c r="G33" s="5" t="n"/>
      <c r="H33" s="5" t="n"/>
      <c r="I33" s="5" t="n"/>
      <c r="J33" s="12">
        <f>IF(A33="","",IF(H33&lt;=I33,"À commander",IF(H33&lt;=G33*0.25,"Stock faible","Stock normal")))</f>
        <v/>
      </c>
      <c r="K33" s="6" t="n"/>
      <c r="L33" s="2" t="n"/>
      <c r="M33" s="2" t="n"/>
      <c r="N33" s="2" t="n"/>
      <c r="O33" s="2" t="n"/>
      <c r="P33" s="6" t="n"/>
      <c r="Q33" s="7" t="n"/>
      <c r="R33" s="5" t="n"/>
      <c r="S33" s="14">
        <f>IF(A33="","",MAX(0,G33-R33))</f>
        <v/>
      </c>
      <c r="T33" s="15">
        <f>IF(A33="","",IFERROR(R33*D33/1000,0))</f>
        <v/>
      </c>
      <c r="U33" s="16">
        <f>IF(A33="","",IFERROR(R33/G33,0))</f>
        <v/>
      </c>
      <c r="V33" s="2" t="n"/>
      <c r="W33" s="7" t="n"/>
      <c r="X33" s="7" t="n"/>
      <c r="Y33" s="6" t="n"/>
      <c r="Z33" s="12">
        <f>IF(A33="","",IF(AND(W33="Oui",Y33&lt;TODAY(),Y33&lt;&gt;"",X33&lt;&gt;"Retournée"),"Retour en retard",""))</f>
        <v/>
      </c>
      <c r="AA33" s="11" t="n"/>
    </row>
    <row r="34">
      <c r="A34" s="2" t="n"/>
      <c r="B34" s="2" t="n"/>
      <c r="C34" s="2" t="n"/>
      <c r="D34" s="3">
        <f>IF(C34="","",IFERROR(VLOOKUP(C34,'Référentiel fluides'!$A$2:$G$20,3,FALSE),0))</f>
        <v/>
      </c>
      <c r="E34" s="4">
        <f>IF(C34="","",IFERROR(VLOOKUP(C34,'Référentiel fluides'!$A$2:$G$20,2,FALSE),"À vérifier"))</f>
        <v/>
      </c>
      <c r="F34" s="5" t="n"/>
      <c r="G34" s="5" t="n"/>
      <c r="H34" s="5" t="n"/>
      <c r="I34" s="5" t="n"/>
      <c r="J34" s="3">
        <f>IF(A34="","",IF(H34&lt;=I34,"À commander",IF(H34&lt;=G34*0.25,"Stock faible","Stock normal")))</f>
        <v/>
      </c>
      <c r="K34" s="6" t="n"/>
      <c r="L34" s="2" t="n"/>
      <c r="M34" s="2" t="n"/>
      <c r="N34" s="2" t="n"/>
      <c r="O34" s="2" t="n"/>
      <c r="P34" s="6" t="n"/>
      <c r="Q34" s="7" t="n"/>
      <c r="R34" s="5" t="n"/>
      <c r="S34" s="8">
        <f>IF(A34="","",MAX(0,G34-R34))</f>
        <v/>
      </c>
      <c r="T34" s="9">
        <f>IF(A34="","",IFERROR(R34*D34/1000,0))</f>
        <v/>
      </c>
      <c r="U34" s="10">
        <f>IF(A34="","",IFERROR(R34/G34,0))</f>
        <v/>
      </c>
      <c r="V34" s="2" t="n"/>
      <c r="W34" s="7" t="n"/>
      <c r="X34" s="7" t="n"/>
      <c r="Y34" s="6" t="n"/>
      <c r="Z34" s="3">
        <f>IF(A34="","",IF(AND(W34="Oui",Y34&lt;TODAY(),Y34&lt;&gt;"",X34&lt;&gt;"Retournée"),"Retour en retard",""))</f>
        <v/>
      </c>
      <c r="AA34" s="11" t="n"/>
    </row>
    <row r="35">
      <c r="A35" s="2" t="n"/>
      <c r="B35" s="2" t="n"/>
      <c r="C35" s="2" t="n"/>
      <c r="D35" s="12">
        <f>IF(C35="","",IFERROR(VLOOKUP(C35,'Référentiel fluides'!$A$2:$G$20,3,FALSE),0))</f>
        <v/>
      </c>
      <c r="E35" s="13">
        <f>IF(C35="","",IFERROR(VLOOKUP(C35,'Référentiel fluides'!$A$2:$G$20,2,FALSE),"À vérifier"))</f>
        <v/>
      </c>
      <c r="F35" s="5" t="n"/>
      <c r="G35" s="5" t="n"/>
      <c r="H35" s="5" t="n"/>
      <c r="I35" s="5" t="n"/>
      <c r="J35" s="12">
        <f>IF(A35="","",IF(H35&lt;=I35,"À commander",IF(H35&lt;=G35*0.25,"Stock faible","Stock normal")))</f>
        <v/>
      </c>
      <c r="K35" s="6" t="n"/>
      <c r="L35" s="2" t="n"/>
      <c r="M35" s="2" t="n"/>
      <c r="N35" s="2" t="n"/>
      <c r="O35" s="2" t="n"/>
      <c r="P35" s="6" t="n"/>
      <c r="Q35" s="7" t="n"/>
      <c r="R35" s="5" t="n"/>
      <c r="S35" s="14">
        <f>IF(A35="","",MAX(0,G35-R35))</f>
        <v/>
      </c>
      <c r="T35" s="15">
        <f>IF(A35="","",IFERROR(R35*D35/1000,0))</f>
        <v/>
      </c>
      <c r="U35" s="16">
        <f>IF(A35="","",IFERROR(R35/G35,0))</f>
        <v/>
      </c>
      <c r="V35" s="2" t="n"/>
      <c r="W35" s="7" t="n"/>
      <c r="X35" s="7" t="n"/>
      <c r="Y35" s="6" t="n"/>
      <c r="Z35" s="12">
        <f>IF(A35="","",IF(AND(W35="Oui",Y35&lt;TODAY(),Y35&lt;&gt;"",X35&lt;&gt;"Retournée"),"Retour en retard",""))</f>
        <v/>
      </c>
      <c r="AA35" s="11" t="n"/>
    </row>
    <row r="36">
      <c r="A36" s="2" t="n"/>
      <c r="B36" s="2" t="n"/>
      <c r="C36" s="2" t="n"/>
      <c r="D36" s="3">
        <f>IF(C36="","",IFERROR(VLOOKUP(C36,'Référentiel fluides'!$A$2:$G$20,3,FALSE),0))</f>
        <v/>
      </c>
      <c r="E36" s="4">
        <f>IF(C36="","",IFERROR(VLOOKUP(C36,'Référentiel fluides'!$A$2:$G$20,2,FALSE),"À vérifier"))</f>
        <v/>
      </c>
      <c r="F36" s="5" t="n"/>
      <c r="G36" s="5" t="n"/>
      <c r="H36" s="5" t="n"/>
      <c r="I36" s="5" t="n"/>
      <c r="J36" s="3">
        <f>IF(A36="","",IF(H36&lt;=I36,"À commander",IF(H36&lt;=G36*0.25,"Stock faible","Stock normal")))</f>
        <v/>
      </c>
      <c r="K36" s="6" t="n"/>
      <c r="L36" s="2" t="n"/>
      <c r="M36" s="2" t="n"/>
      <c r="N36" s="2" t="n"/>
      <c r="O36" s="2" t="n"/>
      <c r="P36" s="6" t="n"/>
      <c r="Q36" s="7" t="n"/>
      <c r="R36" s="5" t="n"/>
      <c r="S36" s="8">
        <f>IF(A36="","",MAX(0,G36-R36))</f>
        <v/>
      </c>
      <c r="T36" s="9">
        <f>IF(A36="","",IFERROR(R36*D36/1000,0))</f>
        <v/>
      </c>
      <c r="U36" s="10">
        <f>IF(A36="","",IFERROR(R36/G36,0))</f>
        <v/>
      </c>
      <c r="V36" s="2" t="n"/>
      <c r="W36" s="7" t="n"/>
      <c r="X36" s="7" t="n"/>
      <c r="Y36" s="6" t="n"/>
      <c r="Z36" s="3">
        <f>IF(A36="","",IF(AND(W36="Oui",Y36&lt;TODAY(),Y36&lt;&gt;"",X36&lt;&gt;"Retournée"),"Retour en retard",""))</f>
        <v/>
      </c>
      <c r="AA36" s="11" t="n"/>
    </row>
    <row r="37">
      <c r="A37" s="2" t="n"/>
      <c r="B37" s="2" t="n"/>
      <c r="C37" s="2" t="n"/>
      <c r="D37" s="12">
        <f>IF(C37="","",IFERROR(VLOOKUP(C37,'Référentiel fluides'!$A$2:$G$20,3,FALSE),0))</f>
        <v/>
      </c>
      <c r="E37" s="13">
        <f>IF(C37="","",IFERROR(VLOOKUP(C37,'Référentiel fluides'!$A$2:$G$20,2,FALSE),"À vérifier"))</f>
        <v/>
      </c>
      <c r="F37" s="5" t="n"/>
      <c r="G37" s="5" t="n"/>
      <c r="H37" s="5" t="n"/>
      <c r="I37" s="5" t="n"/>
      <c r="J37" s="12">
        <f>IF(A37="","",IF(H37&lt;=I37,"À commander",IF(H37&lt;=G37*0.25,"Stock faible","Stock normal")))</f>
        <v/>
      </c>
      <c r="K37" s="6" t="n"/>
      <c r="L37" s="2" t="n"/>
      <c r="M37" s="2" t="n"/>
      <c r="N37" s="2" t="n"/>
      <c r="O37" s="2" t="n"/>
      <c r="P37" s="6" t="n"/>
      <c r="Q37" s="7" t="n"/>
      <c r="R37" s="5" t="n"/>
      <c r="S37" s="14">
        <f>IF(A37="","",MAX(0,G37-R37))</f>
        <v/>
      </c>
      <c r="T37" s="15">
        <f>IF(A37="","",IFERROR(R37*D37/1000,0))</f>
        <v/>
      </c>
      <c r="U37" s="16">
        <f>IF(A37="","",IFERROR(R37/G37,0))</f>
        <v/>
      </c>
      <c r="V37" s="2" t="n"/>
      <c r="W37" s="7" t="n"/>
      <c r="X37" s="7" t="n"/>
      <c r="Y37" s="6" t="n"/>
      <c r="Z37" s="12">
        <f>IF(A37="","",IF(AND(W37="Oui",Y37&lt;TODAY(),Y37&lt;&gt;"",X37&lt;&gt;"Retournée"),"Retour en retard",""))</f>
        <v/>
      </c>
      <c r="AA37" s="11" t="n"/>
    </row>
    <row r="38">
      <c r="A38" s="2" t="n"/>
      <c r="B38" s="2" t="n"/>
      <c r="C38" s="2" t="n"/>
      <c r="D38" s="3">
        <f>IF(C38="","",IFERROR(VLOOKUP(C38,'Référentiel fluides'!$A$2:$G$20,3,FALSE),0))</f>
        <v/>
      </c>
      <c r="E38" s="4">
        <f>IF(C38="","",IFERROR(VLOOKUP(C38,'Référentiel fluides'!$A$2:$G$20,2,FALSE),"À vérifier"))</f>
        <v/>
      </c>
      <c r="F38" s="5" t="n"/>
      <c r="G38" s="5" t="n"/>
      <c r="H38" s="5" t="n"/>
      <c r="I38" s="5" t="n"/>
      <c r="J38" s="3">
        <f>IF(A38="","",IF(H38&lt;=I38,"À commander",IF(H38&lt;=G38*0.25,"Stock faible","Stock normal")))</f>
        <v/>
      </c>
      <c r="K38" s="6" t="n"/>
      <c r="L38" s="2" t="n"/>
      <c r="M38" s="2" t="n"/>
      <c r="N38" s="2" t="n"/>
      <c r="O38" s="2" t="n"/>
      <c r="P38" s="6" t="n"/>
      <c r="Q38" s="7" t="n"/>
      <c r="R38" s="5" t="n"/>
      <c r="S38" s="8">
        <f>IF(A38="","",MAX(0,G38-R38))</f>
        <v/>
      </c>
      <c r="T38" s="9">
        <f>IF(A38="","",IFERROR(R38*D38/1000,0))</f>
        <v/>
      </c>
      <c r="U38" s="10">
        <f>IF(A38="","",IFERROR(R38/G38,0))</f>
        <v/>
      </c>
      <c r="V38" s="2" t="n"/>
      <c r="W38" s="7" t="n"/>
      <c r="X38" s="7" t="n"/>
      <c r="Y38" s="6" t="n"/>
      <c r="Z38" s="3">
        <f>IF(A38="","",IF(AND(W38="Oui",Y38&lt;TODAY(),Y38&lt;&gt;"",X38&lt;&gt;"Retournée"),"Retour en retard",""))</f>
        <v/>
      </c>
      <c r="AA38" s="11" t="n"/>
    </row>
    <row r="39">
      <c r="A39" s="2" t="n"/>
      <c r="B39" s="2" t="n"/>
      <c r="C39" s="2" t="n"/>
      <c r="D39" s="12">
        <f>IF(C39="","",IFERROR(VLOOKUP(C39,'Référentiel fluides'!$A$2:$G$20,3,FALSE),0))</f>
        <v/>
      </c>
      <c r="E39" s="13">
        <f>IF(C39="","",IFERROR(VLOOKUP(C39,'Référentiel fluides'!$A$2:$G$20,2,FALSE),"À vérifier"))</f>
        <v/>
      </c>
      <c r="F39" s="5" t="n"/>
      <c r="G39" s="5" t="n"/>
      <c r="H39" s="5" t="n"/>
      <c r="I39" s="5" t="n"/>
      <c r="J39" s="12">
        <f>IF(A39="","",IF(H39&lt;=I39,"À commander",IF(H39&lt;=G39*0.25,"Stock faible","Stock normal")))</f>
        <v/>
      </c>
      <c r="K39" s="6" t="n"/>
      <c r="L39" s="2" t="n"/>
      <c r="M39" s="2" t="n"/>
      <c r="N39" s="2" t="n"/>
      <c r="O39" s="2" t="n"/>
      <c r="P39" s="6" t="n"/>
      <c r="Q39" s="7" t="n"/>
      <c r="R39" s="5" t="n"/>
      <c r="S39" s="14">
        <f>IF(A39="","",MAX(0,G39-R39))</f>
        <v/>
      </c>
      <c r="T39" s="15">
        <f>IF(A39="","",IFERROR(R39*D39/1000,0))</f>
        <v/>
      </c>
      <c r="U39" s="16">
        <f>IF(A39="","",IFERROR(R39/G39,0))</f>
        <v/>
      </c>
      <c r="V39" s="2" t="n"/>
      <c r="W39" s="7" t="n"/>
      <c r="X39" s="7" t="n"/>
      <c r="Y39" s="6" t="n"/>
      <c r="Z39" s="12">
        <f>IF(A39="","",IF(AND(W39="Oui",Y39&lt;TODAY(),Y39&lt;&gt;"",X39&lt;&gt;"Retournée"),"Retour en retard",""))</f>
        <v/>
      </c>
      <c r="AA39" s="11" t="n"/>
    </row>
    <row r="40">
      <c r="A40" s="2" t="n"/>
      <c r="B40" s="2" t="n"/>
      <c r="C40" s="2" t="n"/>
      <c r="D40" s="3">
        <f>IF(C40="","",IFERROR(VLOOKUP(C40,'Référentiel fluides'!$A$2:$G$20,3,FALSE),0))</f>
        <v/>
      </c>
      <c r="E40" s="4">
        <f>IF(C40="","",IFERROR(VLOOKUP(C40,'Référentiel fluides'!$A$2:$G$20,2,FALSE),"À vérifier"))</f>
        <v/>
      </c>
      <c r="F40" s="5" t="n"/>
      <c r="G40" s="5" t="n"/>
      <c r="H40" s="5" t="n"/>
      <c r="I40" s="5" t="n"/>
      <c r="J40" s="3">
        <f>IF(A40="","",IF(H40&lt;=I40,"À commander",IF(H40&lt;=G40*0.25,"Stock faible","Stock normal")))</f>
        <v/>
      </c>
      <c r="K40" s="6" t="n"/>
      <c r="L40" s="2" t="n"/>
      <c r="M40" s="2" t="n"/>
      <c r="N40" s="2" t="n"/>
      <c r="O40" s="2" t="n"/>
      <c r="P40" s="6" t="n"/>
      <c r="Q40" s="7" t="n"/>
      <c r="R40" s="5" t="n"/>
      <c r="S40" s="8">
        <f>IF(A40="","",MAX(0,G40-R40))</f>
        <v/>
      </c>
      <c r="T40" s="9">
        <f>IF(A40="","",IFERROR(R40*D40/1000,0))</f>
        <v/>
      </c>
      <c r="U40" s="10">
        <f>IF(A40="","",IFERROR(R40/G40,0))</f>
        <v/>
      </c>
      <c r="V40" s="2" t="n"/>
      <c r="W40" s="7" t="n"/>
      <c r="X40" s="7" t="n"/>
      <c r="Y40" s="6" t="n"/>
      <c r="Z40" s="3">
        <f>IF(A40="","",IF(AND(W40="Oui",Y40&lt;TODAY(),Y40&lt;&gt;"",X40&lt;&gt;"Retournée"),"Retour en retard",""))</f>
        <v/>
      </c>
      <c r="AA40" s="11" t="n"/>
    </row>
    <row r="41">
      <c r="A41" s="2" t="n"/>
      <c r="B41" s="2" t="n"/>
      <c r="C41" s="2" t="n"/>
      <c r="D41" s="12">
        <f>IF(C41="","",IFERROR(VLOOKUP(C41,'Référentiel fluides'!$A$2:$G$20,3,FALSE),0))</f>
        <v/>
      </c>
      <c r="E41" s="13">
        <f>IF(C41="","",IFERROR(VLOOKUP(C41,'Référentiel fluides'!$A$2:$G$20,2,FALSE),"À vérifier"))</f>
        <v/>
      </c>
      <c r="F41" s="5" t="n"/>
      <c r="G41" s="5" t="n"/>
      <c r="H41" s="5" t="n"/>
      <c r="I41" s="5" t="n"/>
      <c r="J41" s="12">
        <f>IF(A41="","",IF(H41&lt;=I41,"À commander",IF(H41&lt;=G41*0.25,"Stock faible","Stock normal")))</f>
        <v/>
      </c>
      <c r="K41" s="6" t="n"/>
      <c r="L41" s="2" t="n"/>
      <c r="M41" s="2" t="n"/>
      <c r="N41" s="2" t="n"/>
      <c r="O41" s="2" t="n"/>
      <c r="P41" s="6" t="n"/>
      <c r="Q41" s="7" t="n"/>
      <c r="R41" s="5" t="n"/>
      <c r="S41" s="14">
        <f>IF(A41="","",MAX(0,G41-R41))</f>
        <v/>
      </c>
      <c r="T41" s="15">
        <f>IF(A41="","",IFERROR(R41*D41/1000,0))</f>
        <v/>
      </c>
      <c r="U41" s="16">
        <f>IF(A41="","",IFERROR(R41/G41,0))</f>
        <v/>
      </c>
      <c r="V41" s="2" t="n"/>
      <c r="W41" s="7" t="n"/>
      <c r="X41" s="7" t="n"/>
      <c r="Y41" s="6" t="n"/>
      <c r="Z41" s="12">
        <f>IF(A41="","",IF(AND(W41="Oui",Y41&lt;TODAY(),Y41&lt;&gt;"",X41&lt;&gt;"Retournée"),"Retour en retard",""))</f>
        <v/>
      </c>
      <c r="AA41" s="11" t="n"/>
    </row>
    <row r="42">
      <c r="A42" s="2" t="n"/>
      <c r="B42" s="2" t="n"/>
      <c r="C42" s="2" t="n"/>
      <c r="D42" s="3">
        <f>IF(C42="","",IFERROR(VLOOKUP(C42,'Référentiel fluides'!$A$2:$G$20,3,FALSE),0))</f>
        <v/>
      </c>
      <c r="E42" s="4">
        <f>IF(C42="","",IFERROR(VLOOKUP(C42,'Référentiel fluides'!$A$2:$G$20,2,FALSE),"À vérifier"))</f>
        <v/>
      </c>
      <c r="F42" s="5" t="n"/>
      <c r="G42" s="5" t="n"/>
      <c r="H42" s="5" t="n"/>
      <c r="I42" s="5" t="n"/>
      <c r="J42" s="3">
        <f>IF(A42="","",IF(H42&lt;=I42,"À commander",IF(H42&lt;=G42*0.25,"Stock faible","Stock normal")))</f>
        <v/>
      </c>
      <c r="K42" s="6" t="n"/>
      <c r="L42" s="2" t="n"/>
      <c r="M42" s="2" t="n"/>
      <c r="N42" s="2" t="n"/>
      <c r="O42" s="2" t="n"/>
      <c r="P42" s="6" t="n"/>
      <c r="Q42" s="7" t="n"/>
      <c r="R42" s="5" t="n"/>
      <c r="S42" s="8">
        <f>IF(A42="","",MAX(0,G42-R42))</f>
        <v/>
      </c>
      <c r="T42" s="9">
        <f>IF(A42="","",IFERROR(R42*D42/1000,0))</f>
        <v/>
      </c>
      <c r="U42" s="10">
        <f>IF(A42="","",IFERROR(R42/G42,0))</f>
        <v/>
      </c>
      <c r="V42" s="2" t="n"/>
      <c r="W42" s="7" t="n"/>
      <c r="X42" s="7" t="n"/>
      <c r="Y42" s="6" t="n"/>
      <c r="Z42" s="3">
        <f>IF(A42="","",IF(AND(W42="Oui",Y42&lt;TODAY(),Y42&lt;&gt;"",X42&lt;&gt;"Retournée"),"Retour en retard",""))</f>
        <v/>
      </c>
      <c r="AA42" s="11" t="n"/>
    </row>
    <row r="43">
      <c r="A43" s="2" t="n"/>
      <c r="B43" s="2" t="n"/>
      <c r="C43" s="2" t="n"/>
      <c r="D43" s="12">
        <f>IF(C43="","",IFERROR(VLOOKUP(C43,'Référentiel fluides'!$A$2:$G$20,3,FALSE),0))</f>
        <v/>
      </c>
      <c r="E43" s="13">
        <f>IF(C43="","",IFERROR(VLOOKUP(C43,'Référentiel fluides'!$A$2:$G$20,2,FALSE),"À vérifier"))</f>
        <v/>
      </c>
      <c r="F43" s="5" t="n"/>
      <c r="G43" s="5" t="n"/>
      <c r="H43" s="5" t="n"/>
      <c r="I43" s="5" t="n"/>
      <c r="J43" s="12">
        <f>IF(A43="","",IF(H43&lt;=I43,"À commander",IF(H43&lt;=G43*0.25,"Stock faible","Stock normal")))</f>
        <v/>
      </c>
      <c r="K43" s="6" t="n"/>
      <c r="L43" s="2" t="n"/>
      <c r="M43" s="2" t="n"/>
      <c r="N43" s="2" t="n"/>
      <c r="O43" s="2" t="n"/>
      <c r="P43" s="6" t="n"/>
      <c r="Q43" s="7" t="n"/>
      <c r="R43" s="5" t="n"/>
      <c r="S43" s="14">
        <f>IF(A43="","",MAX(0,G43-R43))</f>
        <v/>
      </c>
      <c r="T43" s="15">
        <f>IF(A43="","",IFERROR(R43*D43/1000,0))</f>
        <v/>
      </c>
      <c r="U43" s="16">
        <f>IF(A43="","",IFERROR(R43/G43,0))</f>
        <v/>
      </c>
      <c r="V43" s="2" t="n"/>
      <c r="W43" s="7" t="n"/>
      <c r="X43" s="7" t="n"/>
      <c r="Y43" s="6" t="n"/>
      <c r="Z43" s="12">
        <f>IF(A43="","",IF(AND(W43="Oui",Y43&lt;TODAY(),Y43&lt;&gt;"",X43&lt;&gt;"Retournée"),"Retour en retard",""))</f>
        <v/>
      </c>
      <c r="AA43" s="11" t="n"/>
    </row>
    <row r="44">
      <c r="A44" s="2" t="n"/>
      <c r="B44" s="2" t="n"/>
      <c r="C44" s="2" t="n"/>
      <c r="D44" s="3">
        <f>IF(C44="","",IFERROR(VLOOKUP(C44,'Référentiel fluides'!$A$2:$G$20,3,FALSE),0))</f>
        <v/>
      </c>
      <c r="E44" s="4">
        <f>IF(C44="","",IFERROR(VLOOKUP(C44,'Référentiel fluides'!$A$2:$G$20,2,FALSE),"À vérifier"))</f>
        <v/>
      </c>
      <c r="F44" s="5" t="n"/>
      <c r="G44" s="5" t="n"/>
      <c r="H44" s="5" t="n"/>
      <c r="I44" s="5" t="n"/>
      <c r="J44" s="3">
        <f>IF(A44="","",IF(H44&lt;=I44,"À commander",IF(H44&lt;=G44*0.25,"Stock faible","Stock normal")))</f>
        <v/>
      </c>
      <c r="K44" s="6" t="n"/>
      <c r="L44" s="2" t="n"/>
      <c r="M44" s="2" t="n"/>
      <c r="N44" s="2" t="n"/>
      <c r="O44" s="2" t="n"/>
      <c r="P44" s="6" t="n"/>
      <c r="Q44" s="7" t="n"/>
      <c r="R44" s="5" t="n"/>
      <c r="S44" s="8">
        <f>IF(A44="","",MAX(0,G44-R44))</f>
        <v/>
      </c>
      <c r="T44" s="9">
        <f>IF(A44="","",IFERROR(R44*D44/1000,0))</f>
        <v/>
      </c>
      <c r="U44" s="10">
        <f>IF(A44="","",IFERROR(R44/G44,0))</f>
        <v/>
      </c>
      <c r="V44" s="2" t="n"/>
      <c r="W44" s="7" t="n"/>
      <c r="X44" s="7" t="n"/>
      <c r="Y44" s="6" t="n"/>
      <c r="Z44" s="3">
        <f>IF(A44="","",IF(AND(W44="Oui",Y44&lt;TODAY(),Y44&lt;&gt;"",X44&lt;&gt;"Retournée"),"Retour en retard",""))</f>
        <v/>
      </c>
      <c r="AA44" s="11" t="n"/>
    </row>
    <row r="45">
      <c r="A45" s="2" t="n"/>
      <c r="B45" s="2" t="n"/>
      <c r="C45" s="2" t="n"/>
      <c r="D45" s="12">
        <f>IF(C45="","",IFERROR(VLOOKUP(C45,'Référentiel fluides'!$A$2:$G$20,3,FALSE),0))</f>
        <v/>
      </c>
      <c r="E45" s="13">
        <f>IF(C45="","",IFERROR(VLOOKUP(C45,'Référentiel fluides'!$A$2:$G$20,2,FALSE),"À vérifier"))</f>
        <v/>
      </c>
      <c r="F45" s="5" t="n"/>
      <c r="G45" s="5" t="n"/>
      <c r="H45" s="5" t="n"/>
      <c r="I45" s="5" t="n"/>
      <c r="J45" s="12">
        <f>IF(A45="","",IF(H45&lt;=I45,"À commander",IF(H45&lt;=G45*0.25,"Stock faible","Stock normal")))</f>
        <v/>
      </c>
      <c r="K45" s="6" t="n"/>
      <c r="L45" s="2" t="n"/>
      <c r="M45" s="2" t="n"/>
      <c r="N45" s="2" t="n"/>
      <c r="O45" s="2" t="n"/>
      <c r="P45" s="6" t="n"/>
      <c r="Q45" s="7" t="n"/>
      <c r="R45" s="5" t="n"/>
      <c r="S45" s="14">
        <f>IF(A45="","",MAX(0,G45-R45))</f>
        <v/>
      </c>
      <c r="T45" s="15">
        <f>IF(A45="","",IFERROR(R45*D45/1000,0))</f>
        <v/>
      </c>
      <c r="U45" s="16">
        <f>IF(A45="","",IFERROR(R45/G45,0))</f>
        <v/>
      </c>
      <c r="V45" s="2" t="n"/>
      <c r="W45" s="7" t="n"/>
      <c r="X45" s="7" t="n"/>
      <c r="Y45" s="6" t="n"/>
      <c r="Z45" s="12">
        <f>IF(A45="","",IF(AND(W45="Oui",Y45&lt;TODAY(),Y45&lt;&gt;"",X45&lt;&gt;"Retournée"),"Retour en retard",""))</f>
        <v/>
      </c>
      <c r="AA45" s="11" t="n"/>
    </row>
    <row r="46">
      <c r="A46" s="2" t="n"/>
      <c r="B46" s="2" t="n"/>
      <c r="C46" s="2" t="n"/>
      <c r="D46" s="3">
        <f>IF(C46="","",IFERROR(VLOOKUP(C46,'Référentiel fluides'!$A$2:$G$20,3,FALSE),0))</f>
        <v/>
      </c>
      <c r="E46" s="4">
        <f>IF(C46="","",IFERROR(VLOOKUP(C46,'Référentiel fluides'!$A$2:$G$20,2,FALSE),"À vérifier"))</f>
        <v/>
      </c>
      <c r="F46" s="5" t="n"/>
      <c r="G46" s="5" t="n"/>
      <c r="H46" s="5" t="n"/>
      <c r="I46" s="5" t="n"/>
      <c r="J46" s="3">
        <f>IF(A46="","",IF(H46&lt;=I46,"À commander",IF(H46&lt;=G46*0.25,"Stock faible","Stock normal")))</f>
        <v/>
      </c>
      <c r="K46" s="6" t="n"/>
      <c r="L46" s="2" t="n"/>
      <c r="M46" s="2" t="n"/>
      <c r="N46" s="2" t="n"/>
      <c r="O46" s="2" t="n"/>
      <c r="P46" s="6" t="n"/>
      <c r="Q46" s="7" t="n"/>
      <c r="R46" s="5" t="n"/>
      <c r="S46" s="8">
        <f>IF(A46="","",MAX(0,G46-R46))</f>
        <v/>
      </c>
      <c r="T46" s="9">
        <f>IF(A46="","",IFERROR(R46*D46/1000,0))</f>
        <v/>
      </c>
      <c r="U46" s="10">
        <f>IF(A46="","",IFERROR(R46/G46,0))</f>
        <v/>
      </c>
      <c r="V46" s="2" t="n"/>
      <c r="W46" s="7" t="n"/>
      <c r="X46" s="7" t="n"/>
      <c r="Y46" s="6" t="n"/>
      <c r="Z46" s="3">
        <f>IF(A46="","",IF(AND(W46="Oui",Y46&lt;TODAY(),Y46&lt;&gt;"",X46&lt;&gt;"Retournée"),"Retour en retard",""))</f>
        <v/>
      </c>
      <c r="AA46" s="11" t="n"/>
    </row>
    <row r="47">
      <c r="A47" s="2" t="n"/>
      <c r="B47" s="2" t="n"/>
      <c r="C47" s="2" t="n"/>
      <c r="D47" s="12">
        <f>IF(C47="","",IFERROR(VLOOKUP(C47,'Référentiel fluides'!$A$2:$G$20,3,FALSE),0))</f>
        <v/>
      </c>
      <c r="E47" s="13">
        <f>IF(C47="","",IFERROR(VLOOKUP(C47,'Référentiel fluides'!$A$2:$G$20,2,FALSE),"À vérifier"))</f>
        <v/>
      </c>
      <c r="F47" s="5" t="n"/>
      <c r="G47" s="5" t="n"/>
      <c r="H47" s="5" t="n"/>
      <c r="I47" s="5" t="n"/>
      <c r="J47" s="12">
        <f>IF(A47="","",IF(H47&lt;=I47,"À commander",IF(H47&lt;=G47*0.25,"Stock faible","Stock normal")))</f>
        <v/>
      </c>
      <c r="K47" s="6" t="n"/>
      <c r="L47" s="2" t="n"/>
      <c r="M47" s="2" t="n"/>
      <c r="N47" s="2" t="n"/>
      <c r="O47" s="2" t="n"/>
      <c r="P47" s="6" t="n"/>
      <c r="Q47" s="7" t="n"/>
      <c r="R47" s="5" t="n"/>
      <c r="S47" s="14">
        <f>IF(A47="","",MAX(0,G47-R47))</f>
        <v/>
      </c>
      <c r="T47" s="15">
        <f>IF(A47="","",IFERROR(R47*D47/1000,0))</f>
        <v/>
      </c>
      <c r="U47" s="16">
        <f>IF(A47="","",IFERROR(R47/G47,0))</f>
        <v/>
      </c>
      <c r="V47" s="2" t="n"/>
      <c r="W47" s="7" t="n"/>
      <c r="X47" s="7" t="n"/>
      <c r="Y47" s="6" t="n"/>
      <c r="Z47" s="12">
        <f>IF(A47="","",IF(AND(W47="Oui",Y47&lt;TODAY(),Y47&lt;&gt;"",X47&lt;&gt;"Retournée"),"Retour en retard",""))</f>
        <v/>
      </c>
      <c r="AA47" s="11" t="n"/>
    </row>
    <row r="48">
      <c r="A48" s="2" t="n"/>
      <c r="B48" s="2" t="n"/>
      <c r="C48" s="2" t="n"/>
      <c r="D48" s="3">
        <f>IF(C48="","",IFERROR(VLOOKUP(C48,'Référentiel fluides'!$A$2:$G$20,3,FALSE),0))</f>
        <v/>
      </c>
      <c r="E48" s="4">
        <f>IF(C48="","",IFERROR(VLOOKUP(C48,'Référentiel fluides'!$A$2:$G$20,2,FALSE),"À vérifier"))</f>
        <v/>
      </c>
      <c r="F48" s="5" t="n"/>
      <c r="G48" s="5" t="n"/>
      <c r="H48" s="5" t="n"/>
      <c r="I48" s="5" t="n"/>
      <c r="J48" s="3">
        <f>IF(A48="","",IF(H48&lt;=I48,"À commander",IF(H48&lt;=G48*0.25,"Stock faible","Stock normal")))</f>
        <v/>
      </c>
      <c r="K48" s="6" t="n"/>
      <c r="L48" s="2" t="n"/>
      <c r="M48" s="2" t="n"/>
      <c r="N48" s="2" t="n"/>
      <c r="O48" s="2" t="n"/>
      <c r="P48" s="6" t="n"/>
      <c r="Q48" s="7" t="n"/>
      <c r="R48" s="5" t="n"/>
      <c r="S48" s="8">
        <f>IF(A48="","",MAX(0,G48-R48))</f>
        <v/>
      </c>
      <c r="T48" s="9">
        <f>IF(A48="","",IFERROR(R48*D48/1000,0))</f>
        <v/>
      </c>
      <c r="U48" s="10">
        <f>IF(A48="","",IFERROR(R48/G48,0))</f>
        <v/>
      </c>
      <c r="V48" s="2" t="n"/>
      <c r="W48" s="7" t="n"/>
      <c r="X48" s="7" t="n"/>
      <c r="Y48" s="6" t="n"/>
      <c r="Z48" s="3">
        <f>IF(A48="","",IF(AND(W48="Oui",Y48&lt;TODAY(),Y48&lt;&gt;"",X48&lt;&gt;"Retournée"),"Retour en retard",""))</f>
        <v/>
      </c>
      <c r="AA48" s="11" t="n"/>
    </row>
    <row r="49">
      <c r="A49" s="2" t="n"/>
      <c r="B49" s="2" t="n"/>
      <c r="C49" s="2" t="n"/>
      <c r="D49" s="12">
        <f>IF(C49="","",IFERROR(VLOOKUP(C49,'Référentiel fluides'!$A$2:$G$20,3,FALSE),0))</f>
        <v/>
      </c>
      <c r="E49" s="13">
        <f>IF(C49="","",IFERROR(VLOOKUP(C49,'Référentiel fluides'!$A$2:$G$20,2,FALSE),"À vérifier"))</f>
        <v/>
      </c>
      <c r="F49" s="5" t="n"/>
      <c r="G49" s="5" t="n"/>
      <c r="H49" s="5" t="n"/>
      <c r="I49" s="5" t="n"/>
      <c r="J49" s="12">
        <f>IF(A49="","",IF(H49&lt;=I49,"À commander",IF(H49&lt;=G49*0.25,"Stock faible","Stock normal")))</f>
        <v/>
      </c>
      <c r="K49" s="6" t="n"/>
      <c r="L49" s="2" t="n"/>
      <c r="M49" s="2" t="n"/>
      <c r="N49" s="2" t="n"/>
      <c r="O49" s="2" t="n"/>
      <c r="P49" s="6" t="n"/>
      <c r="Q49" s="7" t="n"/>
      <c r="R49" s="5" t="n"/>
      <c r="S49" s="14">
        <f>IF(A49="","",MAX(0,G49-R49))</f>
        <v/>
      </c>
      <c r="T49" s="15">
        <f>IF(A49="","",IFERROR(R49*D49/1000,0))</f>
        <v/>
      </c>
      <c r="U49" s="16">
        <f>IF(A49="","",IFERROR(R49/G49,0))</f>
        <v/>
      </c>
      <c r="V49" s="2" t="n"/>
      <c r="W49" s="7" t="n"/>
      <c r="X49" s="7" t="n"/>
      <c r="Y49" s="6" t="n"/>
      <c r="Z49" s="12">
        <f>IF(A49="","",IF(AND(W49="Oui",Y49&lt;TODAY(),Y49&lt;&gt;"",X49&lt;&gt;"Retournée"),"Retour en retard",""))</f>
        <v/>
      </c>
      <c r="AA49" s="11" t="n"/>
    </row>
    <row r="50">
      <c r="A50" s="2" t="n"/>
      <c r="B50" s="2" t="n"/>
      <c r="C50" s="2" t="n"/>
      <c r="D50" s="3">
        <f>IF(C50="","",IFERROR(VLOOKUP(C50,'Référentiel fluides'!$A$2:$G$20,3,FALSE),0))</f>
        <v/>
      </c>
      <c r="E50" s="4">
        <f>IF(C50="","",IFERROR(VLOOKUP(C50,'Référentiel fluides'!$A$2:$G$20,2,FALSE),"À vérifier"))</f>
        <v/>
      </c>
      <c r="F50" s="5" t="n"/>
      <c r="G50" s="5" t="n"/>
      <c r="H50" s="5" t="n"/>
      <c r="I50" s="5" t="n"/>
      <c r="J50" s="3">
        <f>IF(A50="","",IF(H50&lt;=I50,"À commander",IF(H50&lt;=G50*0.25,"Stock faible","Stock normal")))</f>
        <v/>
      </c>
      <c r="K50" s="6" t="n"/>
      <c r="L50" s="2" t="n"/>
      <c r="M50" s="2" t="n"/>
      <c r="N50" s="2" t="n"/>
      <c r="O50" s="2" t="n"/>
      <c r="P50" s="6" t="n"/>
      <c r="Q50" s="7" t="n"/>
      <c r="R50" s="5" t="n"/>
      <c r="S50" s="8">
        <f>IF(A50="","",MAX(0,G50-R50))</f>
        <v/>
      </c>
      <c r="T50" s="9">
        <f>IF(A50="","",IFERROR(R50*D50/1000,0))</f>
        <v/>
      </c>
      <c r="U50" s="10">
        <f>IF(A50="","",IFERROR(R50/G50,0))</f>
        <v/>
      </c>
      <c r="V50" s="2" t="n"/>
      <c r="W50" s="7" t="n"/>
      <c r="X50" s="7" t="n"/>
      <c r="Y50" s="6" t="n"/>
      <c r="Z50" s="3">
        <f>IF(A50="","",IF(AND(W50="Oui",Y50&lt;TODAY(),Y50&lt;&gt;"",X50&lt;&gt;"Retournée"),"Retour en retard",""))</f>
        <v/>
      </c>
      <c r="AA50" s="11" t="n"/>
    </row>
    <row r="51">
      <c r="A51" s="2" t="n"/>
      <c r="B51" s="2" t="n"/>
      <c r="C51" s="2" t="n"/>
      <c r="D51" s="12">
        <f>IF(C51="","",IFERROR(VLOOKUP(C51,'Référentiel fluides'!$A$2:$G$20,3,FALSE),0))</f>
        <v/>
      </c>
      <c r="E51" s="13">
        <f>IF(C51="","",IFERROR(VLOOKUP(C51,'Référentiel fluides'!$A$2:$G$20,2,FALSE),"À vérifier"))</f>
        <v/>
      </c>
      <c r="F51" s="5" t="n"/>
      <c r="G51" s="5" t="n"/>
      <c r="H51" s="5" t="n"/>
      <c r="I51" s="5" t="n"/>
      <c r="J51" s="12">
        <f>IF(A51="","",IF(H51&lt;=I51,"À commander",IF(H51&lt;=G51*0.25,"Stock faible","Stock normal")))</f>
        <v/>
      </c>
      <c r="K51" s="6" t="n"/>
      <c r="L51" s="2" t="n"/>
      <c r="M51" s="2" t="n"/>
      <c r="N51" s="2" t="n"/>
      <c r="O51" s="2" t="n"/>
      <c r="P51" s="6" t="n"/>
      <c r="Q51" s="7" t="n"/>
      <c r="R51" s="5" t="n"/>
      <c r="S51" s="14">
        <f>IF(A51="","",MAX(0,G51-R51))</f>
        <v/>
      </c>
      <c r="T51" s="15">
        <f>IF(A51="","",IFERROR(R51*D51/1000,0))</f>
        <v/>
      </c>
      <c r="U51" s="16">
        <f>IF(A51="","",IFERROR(R51/G51,0))</f>
        <v/>
      </c>
      <c r="V51" s="2" t="n"/>
      <c r="W51" s="7" t="n"/>
      <c r="X51" s="7" t="n"/>
      <c r="Y51" s="6" t="n"/>
      <c r="Z51" s="12">
        <f>IF(A51="","",IF(AND(W51="Oui",Y51&lt;TODAY(),Y51&lt;&gt;"",X51&lt;&gt;"Retournée"),"Retour en retard",""))</f>
        <v/>
      </c>
      <c r="AA51" s="11" t="n"/>
    </row>
    <row r="52">
      <c r="A52" s="2" t="n"/>
      <c r="B52" s="2" t="n"/>
      <c r="C52" s="2" t="n"/>
      <c r="D52" s="3">
        <f>IF(C52="","",IFERROR(VLOOKUP(C52,'Référentiel fluides'!$A$2:$G$20,3,FALSE),0))</f>
        <v/>
      </c>
      <c r="E52" s="4">
        <f>IF(C52="","",IFERROR(VLOOKUP(C52,'Référentiel fluides'!$A$2:$G$20,2,FALSE),"À vérifier"))</f>
        <v/>
      </c>
      <c r="F52" s="5" t="n"/>
      <c r="G52" s="5" t="n"/>
      <c r="H52" s="5" t="n"/>
      <c r="I52" s="5" t="n"/>
      <c r="J52" s="3">
        <f>IF(A52="","",IF(H52&lt;=I52,"À commander",IF(H52&lt;=G52*0.25,"Stock faible","Stock normal")))</f>
        <v/>
      </c>
      <c r="K52" s="6" t="n"/>
      <c r="L52" s="2" t="n"/>
      <c r="M52" s="2" t="n"/>
      <c r="N52" s="2" t="n"/>
      <c r="O52" s="2" t="n"/>
      <c r="P52" s="6" t="n"/>
      <c r="Q52" s="7" t="n"/>
      <c r="R52" s="5" t="n"/>
      <c r="S52" s="8">
        <f>IF(A52="","",MAX(0,G52-R52))</f>
        <v/>
      </c>
      <c r="T52" s="9">
        <f>IF(A52="","",IFERROR(R52*D52/1000,0))</f>
        <v/>
      </c>
      <c r="U52" s="10">
        <f>IF(A52="","",IFERROR(R52/G52,0))</f>
        <v/>
      </c>
      <c r="V52" s="2" t="n"/>
      <c r="W52" s="7" t="n"/>
      <c r="X52" s="7" t="n"/>
      <c r="Y52" s="6" t="n"/>
      <c r="Z52" s="3">
        <f>IF(A52="","",IF(AND(W52="Oui",Y52&lt;TODAY(),Y52&lt;&gt;"",X52&lt;&gt;"Retournée"),"Retour en retard",""))</f>
        <v/>
      </c>
      <c r="AA52" s="11" t="n"/>
    </row>
    <row r="53">
      <c r="A53" s="2" t="n"/>
      <c r="B53" s="2" t="n"/>
      <c r="C53" s="2" t="n"/>
      <c r="D53" s="12">
        <f>IF(C53="","",IFERROR(VLOOKUP(C53,'Référentiel fluides'!$A$2:$G$20,3,FALSE),0))</f>
        <v/>
      </c>
      <c r="E53" s="13">
        <f>IF(C53="","",IFERROR(VLOOKUP(C53,'Référentiel fluides'!$A$2:$G$20,2,FALSE),"À vérifier"))</f>
        <v/>
      </c>
      <c r="F53" s="5" t="n"/>
      <c r="G53" s="5" t="n"/>
      <c r="H53" s="5" t="n"/>
      <c r="I53" s="5" t="n"/>
      <c r="J53" s="12">
        <f>IF(A53="","",IF(H53&lt;=I53,"À commander",IF(H53&lt;=G53*0.25,"Stock faible","Stock normal")))</f>
        <v/>
      </c>
      <c r="K53" s="6" t="n"/>
      <c r="L53" s="2" t="n"/>
      <c r="M53" s="2" t="n"/>
      <c r="N53" s="2" t="n"/>
      <c r="O53" s="2" t="n"/>
      <c r="P53" s="6" t="n"/>
      <c r="Q53" s="7" t="n"/>
      <c r="R53" s="5" t="n"/>
      <c r="S53" s="14">
        <f>IF(A53="","",MAX(0,G53-R53))</f>
        <v/>
      </c>
      <c r="T53" s="15">
        <f>IF(A53="","",IFERROR(R53*D53/1000,0))</f>
        <v/>
      </c>
      <c r="U53" s="16">
        <f>IF(A53="","",IFERROR(R53/G53,0))</f>
        <v/>
      </c>
      <c r="V53" s="2" t="n"/>
      <c r="W53" s="7" t="n"/>
      <c r="X53" s="7" t="n"/>
      <c r="Y53" s="6" t="n"/>
      <c r="Z53" s="12">
        <f>IF(A53="","",IF(AND(W53="Oui",Y53&lt;TODAY(),Y53&lt;&gt;"",X53&lt;&gt;"Retournée"),"Retour en retard",""))</f>
        <v/>
      </c>
      <c r="AA53" s="11" t="n"/>
    </row>
    <row r="54">
      <c r="A54" s="2" t="n"/>
      <c r="B54" s="2" t="n"/>
      <c r="C54" s="2" t="n"/>
      <c r="D54" s="3">
        <f>IF(C54="","",IFERROR(VLOOKUP(C54,'Référentiel fluides'!$A$2:$G$20,3,FALSE),0))</f>
        <v/>
      </c>
      <c r="E54" s="4">
        <f>IF(C54="","",IFERROR(VLOOKUP(C54,'Référentiel fluides'!$A$2:$G$20,2,FALSE),"À vérifier"))</f>
        <v/>
      </c>
      <c r="F54" s="5" t="n"/>
      <c r="G54" s="5" t="n"/>
      <c r="H54" s="5" t="n"/>
      <c r="I54" s="5" t="n"/>
      <c r="J54" s="3">
        <f>IF(A54="","",IF(H54&lt;=I54,"À commander",IF(H54&lt;=G54*0.25,"Stock faible","Stock normal")))</f>
        <v/>
      </c>
      <c r="K54" s="6" t="n"/>
      <c r="L54" s="2" t="n"/>
      <c r="M54" s="2" t="n"/>
      <c r="N54" s="2" t="n"/>
      <c r="O54" s="2" t="n"/>
      <c r="P54" s="6" t="n"/>
      <c r="Q54" s="7" t="n"/>
      <c r="R54" s="5" t="n"/>
      <c r="S54" s="8">
        <f>IF(A54="","",MAX(0,G54-R54))</f>
        <v/>
      </c>
      <c r="T54" s="9">
        <f>IF(A54="","",IFERROR(R54*D54/1000,0))</f>
        <v/>
      </c>
      <c r="U54" s="10">
        <f>IF(A54="","",IFERROR(R54/G54,0))</f>
        <v/>
      </c>
      <c r="V54" s="2" t="n"/>
      <c r="W54" s="7" t="n"/>
      <c r="X54" s="7" t="n"/>
      <c r="Y54" s="6" t="n"/>
      <c r="Z54" s="3">
        <f>IF(A54="","",IF(AND(W54="Oui",Y54&lt;TODAY(),Y54&lt;&gt;"",X54&lt;&gt;"Retournée"),"Retour en retard",""))</f>
        <v/>
      </c>
      <c r="AA54" s="11" t="n"/>
    </row>
    <row r="55">
      <c r="A55" s="2" t="n"/>
      <c r="B55" s="2" t="n"/>
      <c r="C55" s="2" t="n"/>
      <c r="D55" s="12">
        <f>IF(C55="","",IFERROR(VLOOKUP(C55,'Référentiel fluides'!$A$2:$G$20,3,FALSE),0))</f>
        <v/>
      </c>
      <c r="E55" s="13">
        <f>IF(C55="","",IFERROR(VLOOKUP(C55,'Référentiel fluides'!$A$2:$G$20,2,FALSE),"À vérifier"))</f>
        <v/>
      </c>
      <c r="F55" s="5" t="n"/>
      <c r="G55" s="5" t="n"/>
      <c r="H55" s="5" t="n"/>
      <c r="I55" s="5" t="n"/>
      <c r="J55" s="12">
        <f>IF(A55="","",IF(H55&lt;=I55,"À commander",IF(H55&lt;=G55*0.25,"Stock faible","Stock normal")))</f>
        <v/>
      </c>
      <c r="K55" s="6" t="n"/>
      <c r="L55" s="2" t="n"/>
      <c r="M55" s="2" t="n"/>
      <c r="N55" s="2" t="n"/>
      <c r="O55" s="2" t="n"/>
      <c r="P55" s="6" t="n"/>
      <c r="Q55" s="7" t="n"/>
      <c r="R55" s="5" t="n"/>
      <c r="S55" s="14">
        <f>IF(A55="","",MAX(0,G55-R55))</f>
        <v/>
      </c>
      <c r="T55" s="15">
        <f>IF(A55="","",IFERROR(R55*D55/1000,0))</f>
        <v/>
      </c>
      <c r="U55" s="16">
        <f>IF(A55="","",IFERROR(R55/G55,0))</f>
        <v/>
      </c>
      <c r="V55" s="2" t="n"/>
      <c r="W55" s="7" t="n"/>
      <c r="X55" s="7" t="n"/>
      <c r="Y55" s="6" t="n"/>
      <c r="Z55" s="12">
        <f>IF(A55="","",IF(AND(W55="Oui",Y55&lt;TODAY(),Y55&lt;&gt;"",X55&lt;&gt;"Retournée"),"Retour en retard",""))</f>
        <v/>
      </c>
      <c r="AA55" s="11" t="n"/>
    </row>
    <row r="56">
      <c r="A56" s="2" t="n"/>
      <c r="B56" s="2" t="n"/>
      <c r="C56" s="2" t="n"/>
      <c r="D56" s="3">
        <f>IF(C56="","",IFERROR(VLOOKUP(C56,'Référentiel fluides'!$A$2:$G$20,3,FALSE),0))</f>
        <v/>
      </c>
      <c r="E56" s="4">
        <f>IF(C56="","",IFERROR(VLOOKUP(C56,'Référentiel fluides'!$A$2:$G$20,2,FALSE),"À vérifier"))</f>
        <v/>
      </c>
      <c r="F56" s="5" t="n"/>
      <c r="G56" s="5" t="n"/>
      <c r="H56" s="5" t="n"/>
      <c r="I56" s="5" t="n"/>
      <c r="J56" s="3">
        <f>IF(A56="","",IF(H56&lt;=I56,"À commander",IF(H56&lt;=G56*0.25,"Stock faible","Stock normal")))</f>
        <v/>
      </c>
      <c r="K56" s="6" t="n"/>
      <c r="L56" s="2" t="n"/>
      <c r="M56" s="2" t="n"/>
      <c r="N56" s="2" t="n"/>
      <c r="O56" s="2" t="n"/>
      <c r="P56" s="6" t="n"/>
      <c r="Q56" s="7" t="n"/>
      <c r="R56" s="5" t="n"/>
      <c r="S56" s="8">
        <f>IF(A56="","",MAX(0,G56-R56))</f>
        <v/>
      </c>
      <c r="T56" s="9">
        <f>IF(A56="","",IFERROR(R56*D56/1000,0))</f>
        <v/>
      </c>
      <c r="U56" s="10">
        <f>IF(A56="","",IFERROR(R56/G56,0))</f>
        <v/>
      </c>
      <c r="V56" s="2" t="n"/>
      <c r="W56" s="7" t="n"/>
      <c r="X56" s="7" t="n"/>
      <c r="Y56" s="6" t="n"/>
      <c r="Z56" s="3">
        <f>IF(A56="","",IF(AND(W56="Oui",Y56&lt;TODAY(),Y56&lt;&gt;"",X56&lt;&gt;"Retournée"),"Retour en retard",""))</f>
        <v/>
      </c>
      <c r="AA56" s="11" t="n"/>
    </row>
    <row r="57">
      <c r="A57" s="2" t="n"/>
      <c r="B57" s="2" t="n"/>
      <c r="C57" s="2" t="n"/>
      <c r="D57" s="12">
        <f>IF(C57="","",IFERROR(VLOOKUP(C57,'Référentiel fluides'!$A$2:$G$20,3,FALSE),0))</f>
        <v/>
      </c>
      <c r="E57" s="13">
        <f>IF(C57="","",IFERROR(VLOOKUP(C57,'Référentiel fluides'!$A$2:$G$20,2,FALSE),"À vérifier"))</f>
        <v/>
      </c>
      <c r="F57" s="5" t="n"/>
      <c r="G57" s="5" t="n"/>
      <c r="H57" s="5" t="n"/>
      <c r="I57" s="5" t="n"/>
      <c r="J57" s="12">
        <f>IF(A57="","",IF(H57&lt;=I57,"À commander",IF(H57&lt;=G57*0.25,"Stock faible","Stock normal")))</f>
        <v/>
      </c>
      <c r="K57" s="6" t="n"/>
      <c r="L57" s="2" t="n"/>
      <c r="M57" s="2" t="n"/>
      <c r="N57" s="2" t="n"/>
      <c r="O57" s="2" t="n"/>
      <c r="P57" s="6" t="n"/>
      <c r="Q57" s="7" t="n"/>
      <c r="R57" s="5" t="n"/>
      <c r="S57" s="14">
        <f>IF(A57="","",MAX(0,G57-R57))</f>
        <v/>
      </c>
      <c r="T57" s="15">
        <f>IF(A57="","",IFERROR(R57*D57/1000,0))</f>
        <v/>
      </c>
      <c r="U57" s="16">
        <f>IF(A57="","",IFERROR(R57/G57,0))</f>
        <v/>
      </c>
      <c r="V57" s="2" t="n"/>
      <c r="W57" s="7" t="n"/>
      <c r="X57" s="7" t="n"/>
      <c r="Y57" s="6" t="n"/>
      <c r="Z57" s="12">
        <f>IF(A57="","",IF(AND(W57="Oui",Y57&lt;TODAY(),Y57&lt;&gt;"",X57&lt;&gt;"Retournée"),"Retour en retard",""))</f>
        <v/>
      </c>
      <c r="AA57" s="11" t="n"/>
    </row>
    <row r="58">
      <c r="A58" s="2" t="n"/>
      <c r="B58" s="2" t="n"/>
      <c r="C58" s="2" t="n"/>
      <c r="D58" s="3">
        <f>IF(C58="","",IFERROR(VLOOKUP(C58,'Référentiel fluides'!$A$2:$G$20,3,FALSE),0))</f>
        <v/>
      </c>
      <c r="E58" s="4">
        <f>IF(C58="","",IFERROR(VLOOKUP(C58,'Référentiel fluides'!$A$2:$G$20,2,FALSE),"À vérifier"))</f>
        <v/>
      </c>
      <c r="F58" s="5" t="n"/>
      <c r="G58" s="5" t="n"/>
      <c r="H58" s="5" t="n"/>
      <c r="I58" s="5" t="n"/>
      <c r="J58" s="3">
        <f>IF(A58="","",IF(H58&lt;=I58,"À commander",IF(H58&lt;=G58*0.25,"Stock faible","Stock normal")))</f>
        <v/>
      </c>
      <c r="K58" s="6" t="n"/>
      <c r="L58" s="2" t="n"/>
      <c r="M58" s="2" t="n"/>
      <c r="N58" s="2" t="n"/>
      <c r="O58" s="2" t="n"/>
      <c r="P58" s="6" t="n"/>
      <c r="Q58" s="7" t="n"/>
      <c r="R58" s="5" t="n"/>
      <c r="S58" s="8">
        <f>IF(A58="","",MAX(0,G58-R58))</f>
        <v/>
      </c>
      <c r="T58" s="9">
        <f>IF(A58="","",IFERROR(R58*D58/1000,0))</f>
        <v/>
      </c>
      <c r="U58" s="10">
        <f>IF(A58="","",IFERROR(R58/G58,0))</f>
        <v/>
      </c>
      <c r="V58" s="2" t="n"/>
      <c r="W58" s="7" t="n"/>
      <c r="X58" s="7" t="n"/>
      <c r="Y58" s="6" t="n"/>
      <c r="Z58" s="3">
        <f>IF(A58="","",IF(AND(W58="Oui",Y58&lt;TODAY(),Y58&lt;&gt;"",X58&lt;&gt;"Retournée"),"Retour en retard",""))</f>
        <v/>
      </c>
      <c r="AA58" s="11" t="n"/>
    </row>
    <row r="59">
      <c r="A59" s="2" t="n"/>
      <c r="B59" s="2" t="n"/>
      <c r="C59" s="2" t="n"/>
      <c r="D59" s="12">
        <f>IF(C59="","",IFERROR(VLOOKUP(C59,'Référentiel fluides'!$A$2:$G$20,3,FALSE),0))</f>
        <v/>
      </c>
      <c r="E59" s="13">
        <f>IF(C59="","",IFERROR(VLOOKUP(C59,'Référentiel fluides'!$A$2:$G$20,2,FALSE),"À vérifier"))</f>
        <v/>
      </c>
      <c r="F59" s="5" t="n"/>
      <c r="G59" s="5" t="n"/>
      <c r="H59" s="5" t="n"/>
      <c r="I59" s="5" t="n"/>
      <c r="J59" s="12">
        <f>IF(A59="","",IF(H59&lt;=I59,"À commander",IF(H59&lt;=G59*0.25,"Stock faible","Stock normal")))</f>
        <v/>
      </c>
      <c r="K59" s="6" t="n"/>
      <c r="L59" s="2" t="n"/>
      <c r="M59" s="2" t="n"/>
      <c r="N59" s="2" t="n"/>
      <c r="O59" s="2" t="n"/>
      <c r="P59" s="6" t="n"/>
      <c r="Q59" s="7" t="n"/>
      <c r="R59" s="5" t="n"/>
      <c r="S59" s="14">
        <f>IF(A59="","",MAX(0,G59-R59))</f>
        <v/>
      </c>
      <c r="T59" s="15">
        <f>IF(A59="","",IFERROR(R59*D59/1000,0))</f>
        <v/>
      </c>
      <c r="U59" s="16">
        <f>IF(A59="","",IFERROR(R59/G59,0))</f>
        <v/>
      </c>
      <c r="V59" s="2" t="n"/>
      <c r="W59" s="7" t="n"/>
      <c r="X59" s="7" t="n"/>
      <c r="Y59" s="6" t="n"/>
      <c r="Z59" s="12">
        <f>IF(A59="","",IF(AND(W59="Oui",Y59&lt;TODAY(),Y59&lt;&gt;"",X59&lt;&gt;"Retournée"),"Retour en retard",""))</f>
        <v/>
      </c>
      <c r="AA59" s="11" t="n"/>
    </row>
    <row r="60">
      <c r="A60" s="2" t="n"/>
      <c r="B60" s="2" t="n"/>
      <c r="C60" s="2" t="n"/>
      <c r="D60" s="3">
        <f>IF(C60="","",IFERROR(VLOOKUP(C60,'Référentiel fluides'!$A$2:$G$20,3,FALSE),0))</f>
        <v/>
      </c>
      <c r="E60" s="4">
        <f>IF(C60="","",IFERROR(VLOOKUP(C60,'Référentiel fluides'!$A$2:$G$20,2,FALSE),"À vérifier"))</f>
        <v/>
      </c>
      <c r="F60" s="5" t="n"/>
      <c r="G60" s="5" t="n"/>
      <c r="H60" s="5" t="n"/>
      <c r="I60" s="5" t="n"/>
      <c r="J60" s="3">
        <f>IF(A60="","",IF(H60&lt;=I60,"À commander",IF(H60&lt;=G60*0.25,"Stock faible","Stock normal")))</f>
        <v/>
      </c>
      <c r="K60" s="6" t="n"/>
      <c r="L60" s="2" t="n"/>
      <c r="M60" s="2" t="n"/>
      <c r="N60" s="2" t="n"/>
      <c r="O60" s="2" t="n"/>
      <c r="P60" s="6" t="n"/>
      <c r="Q60" s="7" t="n"/>
      <c r="R60" s="5" t="n"/>
      <c r="S60" s="8">
        <f>IF(A60="","",MAX(0,G60-R60))</f>
        <v/>
      </c>
      <c r="T60" s="9">
        <f>IF(A60="","",IFERROR(R60*D60/1000,0))</f>
        <v/>
      </c>
      <c r="U60" s="10">
        <f>IF(A60="","",IFERROR(R60/G60,0))</f>
        <v/>
      </c>
      <c r="V60" s="2" t="n"/>
      <c r="W60" s="7" t="n"/>
      <c r="X60" s="7" t="n"/>
      <c r="Y60" s="6" t="n"/>
      <c r="Z60" s="3">
        <f>IF(A60="","",IF(AND(W60="Oui",Y60&lt;TODAY(),Y60&lt;&gt;"",X60&lt;&gt;"Retournée"),"Retour en retard",""))</f>
        <v/>
      </c>
      <c r="AA60" s="11" t="n"/>
    </row>
    <row r="61">
      <c r="A61" s="2" t="n"/>
      <c r="B61" s="2" t="n"/>
      <c r="C61" s="2" t="n"/>
      <c r="D61" s="12">
        <f>IF(C61="","",IFERROR(VLOOKUP(C61,'Référentiel fluides'!$A$2:$G$20,3,FALSE),0))</f>
        <v/>
      </c>
      <c r="E61" s="13">
        <f>IF(C61="","",IFERROR(VLOOKUP(C61,'Référentiel fluides'!$A$2:$G$20,2,FALSE),"À vérifier"))</f>
        <v/>
      </c>
      <c r="F61" s="5" t="n"/>
      <c r="G61" s="5" t="n"/>
      <c r="H61" s="5" t="n"/>
      <c r="I61" s="5" t="n"/>
      <c r="J61" s="12">
        <f>IF(A61="","",IF(H61&lt;=I61,"À commander",IF(H61&lt;=G61*0.25,"Stock faible","Stock normal")))</f>
        <v/>
      </c>
      <c r="K61" s="6" t="n"/>
      <c r="L61" s="2" t="n"/>
      <c r="M61" s="2" t="n"/>
      <c r="N61" s="2" t="n"/>
      <c r="O61" s="2" t="n"/>
      <c r="P61" s="6" t="n"/>
      <c r="Q61" s="7" t="n"/>
      <c r="R61" s="5" t="n"/>
      <c r="S61" s="14">
        <f>IF(A61="","",MAX(0,G61-R61))</f>
        <v/>
      </c>
      <c r="T61" s="15">
        <f>IF(A61="","",IFERROR(R61*D61/1000,0))</f>
        <v/>
      </c>
      <c r="U61" s="16">
        <f>IF(A61="","",IFERROR(R61/G61,0))</f>
        <v/>
      </c>
      <c r="V61" s="2" t="n"/>
      <c r="W61" s="7" t="n"/>
      <c r="X61" s="7" t="n"/>
      <c r="Y61" s="6" t="n"/>
      <c r="Z61" s="12">
        <f>IF(A61="","",IF(AND(W61="Oui",Y61&lt;TODAY(),Y61&lt;&gt;"",X61&lt;&gt;"Retournée"),"Retour en retard",""))</f>
        <v/>
      </c>
      <c r="AA61" s="11" t="n"/>
    </row>
    <row r="62">
      <c r="A62" s="2" t="n"/>
      <c r="B62" s="2" t="n"/>
      <c r="C62" s="2" t="n"/>
      <c r="D62" s="3">
        <f>IF(C62="","",IFERROR(VLOOKUP(C62,'Référentiel fluides'!$A$2:$G$20,3,FALSE),0))</f>
        <v/>
      </c>
      <c r="E62" s="4">
        <f>IF(C62="","",IFERROR(VLOOKUP(C62,'Référentiel fluides'!$A$2:$G$20,2,FALSE),"À vérifier"))</f>
        <v/>
      </c>
      <c r="F62" s="5" t="n"/>
      <c r="G62" s="5" t="n"/>
      <c r="H62" s="5" t="n"/>
      <c r="I62" s="5" t="n"/>
      <c r="J62" s="3">
        <f>IF(A62="","",IF(H62&lt;=I62,"À commander",IF(H62&lt;=G62*0.25,"Stock faible","Stock normal")))</f>
        <v/>
      </c>
      <c r="K62" s="6" t="n"/>
      <c r="L62" s="2" t="n"/>
      <c r="M62" s="2" t="n"/>
      <c r="N62" s="2" t="n"/>
      <c r="O62" s="2" t="n"/>
      <c r="P62" s="6" t="n"/>
      <c r="Q62" s="7" t="n"/>
      <c r="R62" s="5" t="n"/>
      <c r="S62" s="8">
        <f>IF(A62="","",MAX(0,G62-R62))</f>
        <v/>
      </c>
      <c r="T62" s="9">
        <f>IF(A62="","",IFERROR(R62*D62/1000,0))</f>
        <v/>
      </c>
      <c r="U62" s="10">
        <f>IF(A62="","",IFERROR(R62/G62,0))</f>
        <v/>
      </c>
      <c r="V62" s="2" t="n"/>
      <c r="W62" s="7" t="n"/>
      <c r="X62" s="7" t="n"/>
      <c r="Y62" s="6" t="n"/>
      <c r="Z62" s="3">
        <f>IF(A62="","",IF(AND(W62="Oui",Y62&lt;TODAY(),Y62&lt;&gt;"",X62&lt;&gt;"Retournée"),"Retour en retard",""))</f>
        <v/>
      </c>
      <c r="AA62" s="11" t="n"/>
    </row>
    <row r="63">
      <c r="A63" s="2" t="n"/>
      <c r="B63" s="2" t="n"/>
      <c r="C63" s="2" t="n"/>
      <c r="D63" s="12">
        <f>IF(C63="","",IFERROR(VLOOKUP(C63,'Référentiel fluides'!$A$2:$G$20,3,FALSE),0))</f>
        <v/>
      </c>
      <c r="E63" s="13">
        <f>IF(C63="","",IFERROR(VLOOKUP(C63,'Référentiel fluides'!$A$2:$G$20,2,FALSE),"À vérifier"))</f>
        <v/>
      </c>
      <c r="F63" s="5" t="n"/>
      <c r="G63" s="5" t="n"/>
      <c r="H63" s="5" t="n"/>
      <c r="I63" s="5" t="n"/>
      <c r="J63" s="12">
        <f>IF(A63="","",IF(H63&lt;=I63,"À commander",IF(H63&lt;=G63*0.25,"Stock faible","Stock normal")))</f>
        <v/>
      </c>
      <c r="K63" s="6" t="n"/>
      <c r="L63" s="2" t="n"/>
      <c r="M63" s="2" t="n"/>
      <c r="N63" s="2" t="n"/>
      <c r="O63" s="2" t="n"/>
      <c r="P63" s="6" t="n"/>
      <c r="Q63" s="7" t="n"/>
      <c r="R63" s="5" t="n"/>
      <c r="S63" s="14">
        <f>IF(A63="","",MAX(0,G63-R63))</f>
        <v/>
      </c>
      <c r="T63" s="15">
        <f>IF(A63="","",IFERROR(R63*D63/1000,0))</f>
        <v/>
      </c>
      <c r="U63" s="16">
        <f>IF(A63="","",IFERROR(R63/G63,0))</f>
        <v/>
      </c>
      <c r="V63" s="2" t="n"/>
      <c r="W63" s="7" t="n"/>
      <c r="X63" s="7" t="n"/>
      <c r="Y63" s="6" t="n"/>
      <c r="Z63" s="12">
        <f>IF(A63="","",IF(AND(W63="Oui",Y63&lt;TODAY(),Y63&lt;&gt;"",X63&lt;&gt;"Retournée"),"Retour en retard",""))</f>
        <v/>
      </c>
      <c r="AA63" s="11" t="n"/>
    </row>
    <row r="64">
      <c r="A64" s="2" t="n"/>
      <c r="B64" s="2" t="n"/>
      <c r="C64" s="2" t="n"/>
      <c r="D64" s="3">
        <f>IF(C64="","",IFERROR(VLOOKUP(C64,'Référentiel fluides'!$A$2:$G$20,3,FALSE),0))</f>
        <v/>
      </c>
      <c r="E64" s="4">
        <f>IF(C64="","",IFERROR(VLOOKUP(C64,'Référentiel fluides'!$A$2:$G$20,2,FALSE),"À vérifier"))</f>
        <v/>
      </c>
      <c r="F64" s="5" t="n"/>
      <c r="G64" s="5" t="n"/>
      <c r="H64" s="5" t="n"/>
      <c r="I64" s="5" t="n"/>
      <c r="J64" s="3">
        <f>IF(A64="","",IF(H64&lt;=I64,"À commander",IF(H64&lt;=G64*0.25,"Stock faible","Stock normal")))</f>
        <v/>
      </c>
      <c r="K64" s="6" t="n"/>
      <c r="L64" s="2" t="n"/>
      <c r="M64" s="2" t="n"/>
      <c r="N64" s="2" t="n"/>
      <c r="O64" s="2" t="n"/>
      <c r="P64" s="6" t="n"/>
      <c r="Q64" s="7" t="n"/>
      <c r="R64" s="5" t="n"/>
      <c r="S64" s="8">
        <f>IF(A64="","",MAX(0,G64-R64))</f>
        <v/>
      </c>
      <c r="T64" s="9">
        <f>IF(A64="","",IFERROR(R64*D64/1000,0))</f>
        <v/>
      </c>
      <c r="U64" s="10">
        <f>IF(A64="","",IFERROR(R64/G64,0))</f>
        <v/>
      </c>
      <c r="V64" s="2" t="n"/>
      <c r="W64" s="7" t="n"/>
      <c r="X64" s="7" t="n"/>
      <c r="Y64" s="6" t="n"/>
      <c r="Z64" s="3">
        <f>IF(A64="","",IF(AND(W64="Oui",Y64&lt;TODAY(),Y64&lt;&gt;"",X64&lt;&gt;"Retournée"),"Retour en retard",""))</f>
        <v/>
      </c>
      <c r="AA64" s="11" t="n"/>
    </row>
    <row r="65">
      <c r="A65" s="2" t="n"/>
      <c r="B65" s="2" t="n"/>
      <c r="C65" s="2" t="n"/>
      <c r="D65" s="12">
        <f>IF(C65="","",IFERROR(VLOOKUP(C65,'Référentiel fluides'!$A$2:$G$20,3,FALSE),0))</f>
        <v/>
      </c>
      <c r="E65" s="13">
        <f>IF(C65="","",IFERROR(VLOOKUP(C65,'Référentiel fluides'!$A$2:$G$20,2,FALSE),"À vérifier"))</f>
        <v/>
      </c>
      <c r="F65" s="5" t="n"/>
      <c r="G65" s="5" t="n"/>
      <c r="H65" s="5" t="n"/>
      <c r="I65" s="5" t="n"/>
      <c r="J65" s="12">
        <f>IF(A65="","",IF(H65&lt;=I65,"À commander",IF(H65&lt;=G65*0.25,"Stock faible","Stock normal")))</f>
        <v/>
      </c>
      <c r="K65" s="6" t="n"/>
      <c r="L65" s="2" t="n"/>
      <c r="M65" s="2" t="n"/>
      <c r="N65" s="2" t="n"/>
      <c r="O65" s="2" t="n"/>
      <c r="P65" s="6" t="n"/>
      <c r="Q65" s="7" t="n"/>
      <c r="R65" s="5" t="n"/>
      <c r="S65" s="14">
        <f>IF(A65="","",MAX(0,G65-R65))</f>
        <v/>
      </c>
      <c r="T65" s="15">
        <f>IF(A65="","",IFERROR(R65*D65/1000,0))</f>
        <v/>
      </c>
      <c r="U65" s="16">
        <f>IF(A65="","",IFERROR(R65/G65,0))</f>
        <v/>
      </c>
      <c r="V65" s="2" t="n"/>
      <c r="W65" s="7" t="n"/>
      <c r="X65" s="7" t="n"/>
      <c r="Y65" s="6" t="n"/>
      <c r="Z65" s="12">
        <f>IF(A65="","",IF(AND(W65="Oui",Y65&lt;TODAY(),Y65&lt;&gt;"",X65&lt;&gt;"Retournée"),"Retour en retard",""))</f>
        <v/>
      </c>
      <c r="AA65" s="11" t="n"/>
    </row>
    <row r="66">
      <c r="A66" s="2" t="n"/>
      <c r="B66" s="2" t="n"/>
      <c r="C66" s="2" t="n"/>
      <c r="D66" s="3">
        <f>IF(C66="","",IFERROR(VLOOKUP(C66,'Référentiel fluides'!$A$2:$G$20,3,FALSE),0))</f>
        <v/>
      </c>
      <c r="E66" s="4">
        <f>IF(C66="","",IFERROR(VLOOKUP(C66,'Référentiel fluides'!$A$2:$G$20,2,FALSE),"À vérifier"))</f>
        <v/>
      </c>
      <c r="F66" s="5" t="n"/>
      <c r="G66" s="5" t="n"/>
      <c r="H66" s="5" t="n"/>
      <c r="I66" s="5" t="n"/>
      <c r="J66" s="3">
        <f>IF(A66="","",IF(H66&lt;=I66,"À commander",IF(H66&lt;=G66*0.25,"Stock faible","Stock normal")))</f>
        <v/>
      </c>
      <c r="K66" s="6" t="n"/>
      <c r="L66" s="2" t="n"/>
      <c r="M66" s="2" t="n"/>
      <c r="N66" s="2" t="n"/>
      <c r="O66" s="2" t="n"/>
      <c r="P66" s="6" t="n"/>
      <c r="Q66" s="7" t="n"/>
      <c r="R66" s="5" t="n"/>
      <c r="S66" s="8">
        <f>IF(A66="","",MAX(0,G66-R66))</f>
        <v/>
      </c>
      <c r="T66" s="9">
        <f>IF(A66="","",IFERROR(R66*D66/1000,0))</f>
        <v/>
      </c>
      <c r="U66" s="10">
        <f>IF(A66="","",IFERROR(R66/G66,0))</f>
        <v/>
      </c>
      <c r="V66" s="2" t="n"/>
      <c r="W66" s="7" t="n"/>
      <c r="X66" s="7" t="n"/>
      <c r="Y66" s="6" t="n"/>
      <c r="Z66" s="3">
        <f>IF(A66="","",IF(AND(W66="Oui",Y66&lt;TODAY(),Y66&lt;&gt;"",X66&lt;&gt;"Retournée"),"Retour en retard",""))</f>
        <v/>
      </c>
      <c r="AA66" s="11" t="n"/>
    </row>
    <row r="67">
      <c r="A67" s="2" t="n"/>
      <c r="B67" s="2" t="n"/>
      <c r="C67" s="2" t="n"/>
      <c r="D67" s="12">
        <f>IF(C67="","",IFERROR(VLOOKUP(C67,'Référentiel fluides'!$A$2:$G$20,3,FALSE),0))</f>
        <v/>
      </c>
      <c r="E67" s="13">
        <f>IF(C67="","",IFERROR(VLOOKUP(C67,'Référentiel fluides'!$A$2:$G$20,2,FALSE),"À vérifier"))</f>
        <v/>
      </c>
      <c r="F67" s="5" t="n"/>
      <c r="G67" s="5" t="n"/>
      <c r="H67" s="5" t="n"/>
      <c r="I67" s="5" t="n"/>
      <c r="J67" s="12">
        <f>IF(A67="","",IF(H67&lt;=I67,"À commander",IF(H67&lt;=G67*0.25,"Stock faible","Stock normal")))</f>
        <v/>
      </c>
      <c r="K67" s="6" t="n"/>
      <c r="L67" s="2" t="n"/>
      <c r="M67" s="2" t="n"/>
      <c r="N67" s="2" t="n"/>
      <c r="O67" s="2" t="n"/>
      <c r="P67" s="6" t="n"/>
      <c r="Q67" s="7" t="n"/>
      <c r="R67" s="5" t="n"/>
      <c r="S67" s="14">
        <f>IF(A67="","",MAX(0,G67-R67))</f>
        <v/>
      </c>
      <c r="T67" s="15">
        <f>IF(A67="","",IFERROR(R67*D67/1000,0))</f>
        <v/>
      </c>
      <c r="U67" s="16">
        <f>IF(A67="","",IFERROR(R67/G67,0))</f>
        <v/>
      </c>
      <c r="V67" s="2" t="n"/>
      <c r="W67" s="7" t="n"/>
      <c r="X67" s="7" t="n"/>
      <c r="Y67" s="6" t="n"/>
      <c r="Z67" s="12">
        <f>IF(A67="","",IF(AND(W67="Oui",Y67&lt;TODAY(),Y67&lt;&gt;"",X67&lt;&gt;"Retournée"),"Retour en retard",""))</f>
        <v/>
      </c>
      <c r="AA67" s="11" t="n"/>
    </row>
    <row r="68">
      <c r="A68" s="2" t="n"/>
      <c r="B68" s="2" t="n"/>
      <c r="C68" s="2" t="n"/>
      <c r="D68" s="3">
        <f>IF(C68="","",IFERROR(VLOOKUP(C68,'Référentiel fluides'!$A$2:$G$20,3,FALSE),0))</f>
        <v/>
      </c>
      <c r="E68" s="4">
        <f>IF(C68="","",IFERROR(VLOOKUP(C68,'Référentiel fluides'!$A$2:$G$20,2,FALSE),"À vérifier"))</f>
        <v/>
      </c>
      <c r="F68" s="5" t="n"/>
      <c r="G68" s="5" t="n"/>
      <c r="H68" s="5" t="n"/>
      <c r="I68" s="5" t="n"/>
      <c r="J68" s="3">
        <f>IF(A68="","",IF(H68&lt;=I68,"À commander",IF(H68&lt;=G68*0.25,"Stock faible","Stock normal")))</f>
        <v/>
      </c>
      <c r="K68" s="6" t="n"/>
      <c r="L68" s="2" t="n"/>
      <c r="M68" s="2" t="n"/>
      <c r="N68" s="2" t="n"/>
      <c r="O68" s="2" t="n"/>
      <c r="P68" s="6" t="n"/>
      <c r="Q68" s="7" t="n"/>
      <c r="R68" s="5" t="n"/>
      <c r="S68" s="8">
        <f>IF(A68="","",MAX(0,G68-R68))</f>
        <v/>
      </c>
      <c r="T68" s="9">
        <f>IF(A68="","",IFERROR(R68*D68/1000,0))</f>
        <v/>
      </c>
      <c r="U68" s="10">
        <f>IF(A68="","",IFERROR(R68/G68,0))</f>
        <v/>
      </c>
      <c r="V68" s="2" t="n"/>
      <c r="W68" s="7" t="n"/>
      <c r="X68" s="7" t="n"/>
      <c r="Y68" s="6" t="n"/>
      <c r="Z68" s="3">
        <f>IF(A68="","",IF(AND(W68="Oui",Y68&lt;TODAY(),Y68&lt;&gt;"",X68&lt;&gt;"Retournée"),"Retour en retard",""))</f>
        <v/>
      </c>
      <c r="AA68" s="11" t="n"/>
    </row>
    <row r="69">
      <c r="A69" s="2" t="n"/>
      <c r="B69" s="2" t="n"/>
      <c r="C69" s="2" t="n"/>
      <c r="D69" s="12">
        <f>IF(C69="","",IFERROR(VLOOKUP(C69,'Référentiel fluides'!$A$2:$G$20,3,FALSE),0))</f>
        <v/>
      </c>
      <c r="E69" s="13">
        <f>IF(C69="","",IFERROR(VLOOKUP(C69,'Référentiel fluides'!$A$2:$G$20,2,FALSE),"À vérifier"))</f>
        <v/>
      </c>
      <c r="F69" s="5" t="n"/>
      <c r="G69" s="5" t="n"/>
      <c r="H69" s="5" t="n"/>
      <c r="I69" s="5" t="n"/>
      <c r="J69" s="12">
        <f>IF(A69="","",IF(H69&lt;=I69,"À commander",IF(H69&lt;=G69*0.25,"Stock faible","Stock normal")))</f>
        <v/>
      </c>
      <c r="K69" s="6" t="n"/>
      <c r="L69" s="2" t="n"/>
      <c r="M69" s="2" t="n"/>
      <c r="N69" s="2" t="n"/>
      <c r="O69" s="2" t="n"/>
      <c r="P69" s="6" t="n"/>
      <c r="Q69" s="7" t="n"/>
      <c r="R69" s="5" t="n"/>
      <c r="S69" s="14">
        <f>IF(A69="","",MAX(0,G69-R69))</f>
        <v/>
      </c>
      <c r="T69" s="15">
        <f>IF(A69="","",IFERROR(R69*D69/1000,0))</f>
        <v/>
      </c>
      <c r="U69" s="16">
        <f>IF(A69="","",IFERROR(R69/G69,0))</f>
        <v/>
      </c>
      <c r="V69" s="2" t="n"/>
      <c r="W69" s="7" t="n"/>
      <c r="X69" s="7" t="n"/>
      <c r="Y69" s="6" t="n"/>
      <c r="Z69" s="12">
        <f>IF(A69="","",IF(AND(W69="Oui",Y69&lt;TODAY(),Y69&lt;&gt;"",X69&lt;&gt;"Retournée"),"Retour en retard",""))</f>
        <v/>
      </c>
      <c r="AA69" s="11" t="n"/>
    </row>
    <row r="70">
      <c r="A70" s="2" t="n"/>
      <c r="B70" s="2" t="n"/>
      <c r="C70" s="2" t="n"/>
      <c r="D70" s="3">
        <f>IF(C70="","",IFERROR(VLOOKUP(C70,'Référentiel fluides'!$A$2:$G$20,3,FALSE),0))</f>
        <v/>
      </c>
      <c r="E70" s="4">
        <f>IF(C70="","",IFERROR(VLOOKUP(C70,'Référentiel fluides'!$A$2:$G$20,2,FALSE),"À vérifier"))</f>
        <v/>
      </c>
      <c r="F70" s="5" t="n"/>
      <c r="G70" s="5" t="n"/>
      <c r="H70" s="5" t="n"/>
      <c r="I70" s="5" t="n"/>
      <c r="J70" s="3">
        <f>IF(A70="","",IF(H70&lt;=I70,"À commander",IF(H70&lt;=G70*0.25,"Stock faible","Stock normal")))</f>
        <v/>
      </c>
      <c r="K70" s="6" t="n"/>
      <c r="L70" s="2" t="n"/>
      <c r="M70" s="2" t="n"/>
      <c r="N70" s="2" t="n"/>
      <c r="O70" s="2" t="n"/>
      <c r="P70" s="6" t="n"/>
      <c r="Q70" s="7" t="n"/>
      <c r="R70" s="5" t="n"/>
      <c r="S70" s="8">
        <f>IF(A70="","",MAX(0,G70-R70))</f>
        <v/>
      </c>
      <c r="T70" s="9">
        <f>IF(A70="","",IFERROR(R70*D70/1000,0))</f>
        <v/>
      </c>
      <c r="U70" s="10">
        <f>IF(A70="","",IFERROR(R70/G70,0))</f>
        <v/>
      </c>
      <c r="V70" s="2" t="n"/>
      <c r="W70" s="7" t="n"/>
      <c r="X70" s="7" t="n"/>
      <c r="Y70" s="6" t="n"/>
      <c r="Z70" s="3">
        <f>IF(A70="","",IF(AND(W70="Oui",Y70&lt;TODAY(),Y70&lt;&gt;"",X70&lt;&gt;"Retournée"),"Retour en retard",""))</f>
        <v/>
      </c>
      <c r="AA70" s="11" t="n"/>
    </row>
    <row r="71">
      <c r="A71" s="2" t="n"/>
      <c r="B71" s="2" t="n"/>
      <c r="C71" s="2" t="n"/>
      <c r="D71" s="12">
        <f>IF(C71="","",IFERROR(VLOOKUP(C71,'Référentiel fluides'!$A$2:$G$20,3,FALSE),0))</f>
        <v/>
      </c>
      <c r="E71" s="13">
        <f>IF(C71="","",IFERROR(VLOOKUP(C71,'Référentiel fluides'!$A$2:$G$20,2,FALSE),"À vérifier"))</f>
        <v/>
      </c>
      <c r="F71" s="5" t="n"/>
      <c r="G71" s="5" t="n"/>
      <c r="H71" s="5" t="n"/>
      <c r="I71" s="5" t="n"/>
      <c r="J71" s="12">
        <f>IF(A71="","",IF(H71&lt;=I71,"À commander",IF(H71&lt;=G71*0.25,"Stock faible","Stock normal")))</f>
        <v/>
      </c>
      <c r="K71" s="6" t="n"/>
      <c r="L71" s="2" t="n"/>
      <c r="M71" s="2" t="n"/>
      <c r="N71" s="2" t="n"/>
      <c r="O71" s="2" t="n"/>
      <c r="P71" s="6" t="n"/>
      <c r="Q71" s="7" t="n"/>
      <c r="R71" s="5" t="n"/>
      <c r="S71" s="14">
        <f>IF(A71="","",MAX(0,G71-R71))</f>
        <v/>
      </c>
      <c r="T71" s="15">
        <f>IF(A71="","",IFERROR(R71*D71/1000,0))</f>
        <v/>
      </c>
      <c r="U71" s="16">
        <f>IF(A71="","",IFERROR(R71/G71,0))</f>
        <v/>
      </c>
      <c r="V71" s="2" t="n"/>
      <c r="W71" s="7" t="n"/>
      <c r="X71" s="7" t="n"/>
      <c r="Y71" s="6" t="n"/>
      <c r="Z71" s="12">
        <f>IF(A71="","",IF(AND(W71="Oui",Y71&lt;TODAY(),Y71&lt;&gt;"",X71&lt;&gt;"Retournée"),"Retour en retard",""))</f>
        <v/>
      </c>
      <c r="AA71" s="11" t="n"/>
    </row>
    <row r="72">
      <c r="A72" s="2" t="n"/>
      <c r="B72" s="2" t="n"/>
      <c r="C72" s="2" t="n"/>
      <c r="D72" s="3">
        <f>IF(C72="","",IFERROR(VLOOKUP(C72,'Référentiel fluides'!$A$2:$G$20,3,FALSE),0))</f>
        <v/>
      </c>
      <c r="E72" s="4">
        <f>IF(C72="","",IFERROR(VLOOKUP(C72,'Référentiel fluides'!$A$2:$G$20,2,FALSE),"À vérifier"))</f>
        <v/>
      </c>
      <c r="F72" s="5" t="n"/>
      <c r="G72" s="5" t="n"/>
      <c r="H72" s="5" t="n"/>
      <c r="I72" s="5" t="n"/>
      <c r="J72" s="3">
        <f>IF(A72="","",IF(H72&lt;=I72,"À commander",IF(H72&lt;=G72*0.25,"Stock faible","Stock normal")))</f>
        <v/>
      </c>
      <c r="K72" s="6" t="n"/>
      <c r="L72" s="2" t="n"/>
      <c r="M72" s="2" t="n"/>
      <c r="N72" s="2" t="n"/>
      <c r="O72" s="2" t="n"/>
      <c r="P72" s="6" t="n"/>
      <c r="Q72" s="7" t="n"/>
      <c r="R72" s="5" t="n"/>
      <c r="S72" s="8">
        <f>IF(A72="","",MAX(0,G72-R72))</f>
        <v/>
      </c>
      <c r="T72" s="9">
        <f>IF(A72="","",IFERROR(R72*D72/1000,0))</f>
        <v/>
      </c>
      <c r="U72" s="10">
        <f>IF(A72="","",IFERROR(R72/G72,0))</f>
        <v/>
      </c>
      <c r="V72" s="2" t="n"/>
      <c r="W72" s="7" t="n"/>
      <c r="X72" s="7" t="n"/>
      <c r="Y72" s="6" t="n"/>
      <c r="Z72" s="3">
        <f>IF(A72="","",IF(AND(W72="Oui",Y72&lt;TODAY(),Y72&lt;&gt;"",X72&lt;&gt;"Retournée"),"Retour en retard",""))</f>
        <v/>
      </c>
      <c r="AA72" s="11" t="n"/>
    </row>
    <row r="73">
      <c r="A73" s="2" t="n"/>
      <c r="B73" s="2" t="n"/>
      <c r="C73" s="2" t="n"/>
      <c r="D73" s="12">
        <f>IF(C73="","",IFERROR(VLOOKUP(C73,'Référentiel fluides'!$A$2:$G$20,3,FALSE),0))</f>
        <v/>
      </c>
      <c r="E73" s="13">
        <f>IF(C73="","",IFERROR(VLOOKUP(C73,'Référentiel fluides'!$A$2:$G$20,2,FALSE),"À vérifier"))</f>
        <v/>
      </c>
      <c r="F73" s="5" t="n"/>
      <c r="G73" s="5" t="n"/>
      <c r="H73" s="5" t="n"/>
      <c r="I73" s="5" t="n"/>
      <c r="J73" s="12">
        <f>IF(A73="","",IF(H73&lt;=I73,"À commander",IF(H73&lt;=G73*0.25,"Stock faible","Stock normal")))</f>
        <v/>
      </c>
      <c r="K73" s="6" t="n"/>
      <c r="L73" s="2" t="n"/>
      <c r="M73" s="2" t="n"/>
      <c r="N73" s="2" t="n"/>
      <c r="O73" s="2" t="n"/>
      <c r="P73" s="6" t="n"/>
      <c r="Q73" s="7" t="n"/>
      <c r="R73" s="5" t="n"/>
      <c r="S73" s="14">
        <f>IF(A73="","",MAX(0,G73-R73))</f>
        <v/>
      </c>
      <c r="T73" s="15">
        <f>IF(A73="","",IFERROR(R73*D73/1000,0))</f>
        <v/>
      </c>
      <c r="U73" s="16">
        <f>IF(A73="","",IFERROR(R73/G73,0))</f>
        <v/>
      </c>
      <c r="V73" s="2" t="n"/>
      <c r="W73" s="7" t="n"/>
      <c r="X73" s="7" t="n"/>
      <c r="Y73" s="6" t="n"/>
      <c r="Z73" s="12">
        <f>IF(A73="","",IF(AND(W73="Oui",Y73&lt;TODAY(),Y73&lt;&gt;"",X73&lt;&gt;"Retournée"),"Retour en retard",""))</f>
        <v/>
      </c>
      <c r="AA73" s="11" t="n"/>
    </row>
    <row r="74">
      <c r="A74" s="2" t="n"/>
      <c r="B74" s="2" t="n"/>
      <c r="C74" s="2" t="n"/>
      <c r="D74" s="3">
        <f>IF(C74="","",IFERROR(VLOOKUP(C74,'Référentiel fluides'!$A$2:$G$20,3,FALSE),0))</f>
        <v/>
      </c>
      <c r="E74" s="4">
        <f>IF(C74="","",IFERROR(VLOOKUP(C74,'Référentiel fluides'!$A$2:$G$20,2,FALSE),"À vérifier"))</f>
        <v/>
      </c>
      <c r="F74" s="5" t="n"/>
      <c r="G74" s="5" t="n"/>
      <c r="H74" s="5" t="n"/>
      <c r="I74" s="5" t="n"/>
      <c r="J74" s="3">
        <f>IF(A74="","",IF(H74&lt;=I74,"À commander",IF(H74&lt;=G74*0.25,"Stock faible","Stock normal")))</f>
        <v/>
      </c>
      <c r="K74" s="6" t="n"/>
      <c r="L74" s="2" t="n"/>
      <c r="M74" s="2" t="n"/>
      <c r="N74" s="2" t="n"/>
      <c r="O74" s="2" t="n"/>
      <c r="P74" s="6" t="n"/>
      <c r="Q74" s="7" t="n"/>
      <c r="R74" s="5" t="n"/>
      <c r="S74" s="8">
        <f>IF(A74="","",MAX(0,G74-R74))</f>
        <v/>
      </c>
      <c r="T74" s="9">
        <f>IF(A74="","",IFERROR(R74*D74/1000,0))</f>
        <v/>
      </c>
      <c r="U74" s="10">
        <f>IF(A74="","",IFERROR(R74/G74,0))</f>
        <v/>
      </c>
      <c r="V74" s="2" t="n"/>
      <c r="W74" s="7" t="n"/>
      <c r="X74" s="7" t="n"/>
      <c r="Y74" s="6" t="n"/>
      <c r="Z74" s="3">
        <f>IF(A74="","",IF(AND(W74="Oui",Y74&lt;TODAY(),Y74&lt;&gt;"",X74&lt;&gt;"Retournée"),"Retour en retard",""))</f>
        <v/>
      </c>
      <c r="AA74" s="11" t="n"/>
    </row>
    <row r="75">
      <c r="A75" s="2" t="n"/>
      <c r="B75" s="2" t="n"/>
      <c r="C75" s="2" t="n"/>
      <c r="D75" s="12">
        <f>IF(C75="","",IFERROR(VLOOKUP(C75,'Référentiel fluides'!$A$2:$G$20,3,FALSE),0))</f>
        <v/>
      </c>
      <c r="E75" s="13">
        <f>IF(C75="","",IFERROR(VLOOKUP(C75,'Référentiel fluides'!$A$2:$G$20,2,FALSE),"À vérifier"))</f>
        <v/>
      </c>
      <c r="F75" s="5" t="n"/>
      <c r="G75" s="5" t="n"/>
      <c r="H75" s="5" t="n"/>
      <c r="I75" s="5" t="n"/>
      <c r="J75" s="12">
        <f>IF(A75="","",IF(H75&lt;=I75,"À commander",IF(H75&lt;=G75*0.25,"Stock faible","Stock normal")))</f>
        <v/>
      </c>
      <c r="K75" s="6" t="n"/>
      <c r="L75" s="2" t="n"/>
      <c r="M75" s="2" t="n"/>
      <c r="N75" s="2" t="n"/>
      <c r="O75" s="2" t="n"/>
      <c r="P75" s="6" t="n"/>
      <c r="Q75" s="7" t="n"/>
      <c r="R75" s="5" t="n"/>
      <c r="S75" s="14">
        <f>IF(A75="","",MAX(0,G75-R75))</f>
        <v/>
      </c>
      <c r="T75" s="15">
        <f>IF(A75="","",IFERROR(R75*D75/1000,0))</f>
        <v/>
      </c>
      <c r="U75" s="16">
        <f>IF(A75="","",IFERROR(R75/G75,0))</f>
        <v/>
      </c>
      <c r="V75" s="2" t="n"/>
      <c r="W75" s="7" t="n"/>
      <c r="X75" s="7" t="n"/>
      <c r="Y75" s="6" t="n"/>
      <c r="Z75" s="12">
        <f>IF(A75="","",IF(AND(W75="Oui",Y75&lt;TODAY(),Y75&lt;&gt;"",X75&lt;&gt;"Retournée"),"Retour en retard",""))</f>
        <v/>
      </c>
      <c r="AA75" s="11" t="n"/>
    </row>
    <row r="76">
      <c r="A76" s="2" t="n"/>
      <c r="B76" s="2" t="n"/>
      <c r="C76" s="2" t="n"/>
      <c r="D76" s="3">
        <f>IF(C76="","",IFERROR(VLOOKUP(C76,'Référentiel fluides'!$A$2:$G$20,3,FALSE),0))</f>
        <v/>
      </c>
      <c r="E76" s="4">
        <f>IF(C76="","",IFERROR(VLOOKUP(C76,'Référentiel fluides'!$A$2:$G$20,2,FALSE),"À vérifier"))</f>
        <v/>
      </c>
      <c r="F76" s="5" t="n"/>
      <c r="G76" s="5" t="n"/>
      <c r="H76" s="5" t="n"/>
      <c r="I76" s="5" t="n"/>
      <c r="J76" s="3">
        <f>IF(A76="","",IF(H76&lt;=I76,"À commander",IF(H76&lt;=G76*0.25,"Stock faible","Stock normal")))</f>
        <v/>
      </c>
      <c r="K76" s="6" t="n"/>
      <c r="L76" s="2" t="n"/>
      <c r="M76" s="2" t="n"/>
      <c r="N76" s="2" t="n"/>
      <c r="O76" s="2" t="n"/>
      <c r="P76" s="6" t="n"/>
      <c r="Q76" s="7" t="n"/>
      <c r="R76" s="5" t="n"/>
      <c r="S76" s="8">
        <f>IF(A76="","",MAX(0,G76-R76))</f>
        <v/>
      </c>
      <c r="T76" s="9">
        <f>IF(A76="","",IFERROR(R76*D76/1000,0))</f>
        <v/>
      </c>
      <c r="U76" s="10">
        <f>IF(A76="","",IFERROR(R76/G76,0))</f>
        <v/>
      </c>
      <c r="V76" s="2" t="n"/>
      <c r="W76" s="7" t="n"/>
      <c r="X76" s="7" t="n"/>
      <c r="Y76" s="6" t="n"/>
      <c r="Z76" s="3">
        <f>IF(A76="","",IF(AND(W76="Oui",Y76&lt;TODAY(),Y76&lt;&gt;"",X76&lt;&gt;"Retournée"),"Retour en retard",""))</f>
        <v/>
      </c>
      <c r="AA76" s="11" t="n"/>
    </row>
    <row r="77">
      <c r="A77" s="2" t="n"/>
      <c r="B77" s="2" t="n"/>
      <c r="C77" s="2" t="n"/>
      <c r="D77" s="12">
        <f>IF(C77="","",IFERROR(VLOOKUP(C77,'Référentiel fluides'!$A$2:$G$20,3,FALSE),0))</f>
        <v/>
      </c>
      <c r="E77" s="13">
        <f>IF(C77="","",IFERROR(VLOOKUP(C77,'Référentiel fluides'!$A$2:$G$20,2,FALSE),"À vérifier"))</f>
        <v/>
      </c>
      <c r="F77" s="5" t="n"/>
      <c r="G77" s="5" t="n"/>
      <c r="H77" s="5" t="n"/>
      <c r="I77" s="5" t="n"/>
      <c r="J77" s="12">
        <f>IF(A77="","",IF(H77&lt;=I77,"À commander",IF(H77&lt;=G77*0.25,"Stock faible","Stock normal")))</f>
        <v/>
      </c>
      <c r="K77" s="6" t="n"/>
      <c r="L77" s="2" t="n"/>
      <c r="M77" s="2" t="n"/>
      <c r="N77" s="2" t="n"/>
      <c r="O77" s="2" t="n"/>
      <c r="P77" s="6" t="n"/>
      <c r="Q77" s="7" t="n"/>
      <c r="R77" s="5" t="n"/>
      <c r="S77" s="14">
        <f>IF(A77="","",MAX(0,G77-R77))</f>
        <v/>
      </c>
      <c r="T77" s="15">
        <f>IF(A77="","",IFERROR(R77*D77/1000,0))</f>
        <v/>
      </c>
      <c r="U77" s="16">
        <f>IF(A77="","",IFERROR(R77/G77,0))</f>
        <v/>
      </c>
      <c r="V77" s="2" t="n"/>
      <c r="W77" s="7" t="n"/>
      <c r="X77" s="7" t="n"/>
      <c r="Y77" s="6" t="n"/>
      <c r="Z77" s="12">
        <f>IF(A77="","",IF(AND(W77="Oui",Y77&lt;TODAY(),Y77&lt;&gt;"",X77&lt;&gt;"Retournée"),"Retour en retard",""))</f>
        <v/>
      </c>
      <c r="AA77" s="11" t="n"/>
    </row>
    <row r="78">
      <c r="A78" s="2" t="n"/>
      <c r="B78" s="2" t="n"/>
      <c r="C78" s="2" t="n"/>
      <c r="D78" s="3">
        <f>IF(C78="","",IFERROR(VLOOKUP(C78,'Référentiel fluides'!$A$2:$G$20,3,FALSE),0))</f>
        <v/>
      </c>
      <c r="E78" s="4">
        <f>IF(C78="","",IFERROR(VLOOKUP(C78,'Référentiel fluides'!$A$2:$G$20,2,FALSE),"À vérifier"))</f>
        <v/>
      </c>
      <c r="F78" s="5" t="n"/>
      <c r="G78" s="5" t="n"/>
      <c r="H78" s="5" t="n"/>
      <c r="I78" s="5" t="n"/>
      <c r="J78" s="3">
        <f>IF(A78="","",IF(H78&lt;=I78,"À commander",IF(H78&lt;=G78*0.25,"Stock faible","Stock normal")))</f>
        <v/>
      </c>
      <c r="K78" s="6" t="n"/>
      <c r="L78" s="2" t="n"/>
      <c r="M78" s="2" t="n"/>
      <c r="N78" s="2" t="n"/>
      <c r="O78" s="2" t="n"/>
      <c r="P78" s="6" t="n"/>
      <c r="Q78" s="7" t="n"/>
      <c r="R78" s="5" t="n"/>
      <c r="S78" s="8">
        <f>IF(A78="","",MAX(0,G78-R78))</f>
        <v/>
      </c>
      <c r="T78" s="9">
        <f>IF(A78="","",IFERROR(R78*D78/1000,0))</f>
        <v/>
      </c>
      <c r="U78" s="10">
        <f>IF(A78="","",IFERROR(R78/G78,0))</f>
        <v/>
      </c>
      <c r="V78" s="2" t="n"/>
      <c r="W78" s="7" t="n"/>
      <c r="X78" s="7" t="n"/>
      <c r="Y78" s="6" t="n"/>
      <c r="Z78" s="3">
        <f>IF(A78="","",IF(AND(W78="Oui",Y78&lt;TODAY(),Y78&lt;&gt;"",X78&lt;&gt;"Retournée"),"Retour en retard",""))</f>
        <v/>
      </c>
      <c r="AA78" s="11" t="n"/>
    </row>
    <row r="79">
      <c r="A79" s="2" t="n"/>
      <c r="B79" s="2" t="n"/>
      <c r="C79" s="2" t="n"/>
      <c r="D79" s="12">
        <f>IF(C79="","",IFERROR(VLOOKUP(C79,'Référentiel fluides'!$A$2:$G$20,3,FALSE),0))</f>
        <v/>
      </c>
      <c r="E79" s="13">
        <f>IF(C79="","",IFERROR(VLOOKUP(C79,'Référentiel fluides'!$A$2:$G$20,2,FALSE),"À vérifier"))</f>
        <v/>
      </c>
      <c r="F79" s="5" t="n"/>
      <c r="G79" s="5" t="n"/>
      <c r="H79" s="5" t="n"/>
      <c r="I79" s="5" t="n"/>
      <c r="J79" s="12">
        <f>IF(A79="","",IF(H79&lt;=I79,"À commander",IF(H79&lt;=G79*0.25,"Stock faible","Stock normal")))</f>
        <v/>
      </c>
      <c r="K79" s="6" t="n"/>
      <c r="L79" s="2" t="n"/>
      <c r="M79" s="2" t="n"/>
      <c r="N79" s="2" t="n"/>
      <c r="O79" s="2" t="n"/>
      <c r="P79" s="6" t="n"/>
      <c r="Q79" s="7" t="n"/>
      <c r="R79" s="5" t="n"/>
      <c r="S79" s="14">
        <f>IF(A79="","",MAX(0,G79-R79))</f>
        <v/>
      </c>
      <c r="T79" s="15">
        <f>IF(A79="","",IFERROR(R79*D79/1000,0))</f>
        <v/>
      </c>
      <c r="U79" s="16">
        <f>IF(A79="","",IFERROR(R79/G79,0))</f>
        <v/>
      </c>
      <c r="V79" s="2" t="n"/>
      <c r="W79" s="7" t="n"/>
      <c r="X79" s="7" t="n"/>
      <c r="Y79" s="6" t="n"/>
      <c r="Z79" s="12">
        <f>IF(A79="","",IF(AND(W79="Oui",Y79&lt;TODAY(),Y79&lt;&gt;"",X79&lt;&gt;"Retournée"),"Retour en retard",""))</f>
        <v/>
      </c>
      <c r="AA79" s="11" t="n"/>
    </row>
    <row r="80">
      <c r="A80" s="2" t="n"/>
      <c r="B80" s="2" t="n"/>
      <c r="C80" s="2" t="n"/>
      <c r="D80" s="3">
        <f>IF(C80="","",IFERROR(VLOOKUP(C80,'Référentiel fluides'!$A$2:$G$20,3,FALSE),0))</f>
        <v/>
      </c>
      <c r="E80" s="4">
        <f>IF(C80="","",IFERROR(VLOOKUP(C80,'Référentiel fluides'!$A$2:$G$20,2,FALSE),"À vérifier"))</f>
        <v/>
      </c>
      <c r="F80" s="5" t="n"/>
      <c r="G80" s="5" t="n"/>
      <c r="H80" s="5" t="n"/>
      <c r="I80" s="5" t="n"/>
      <c r="J80" s="3">
        <f>IF(A80="","",IF(H80&lt;=I80,"À commander",IF(H80&lt;=G80*0.25,"Stock faible","Stock normal")))</f>
        <v/>
      </c>
      <c r="K80" s="6" t="n"/>
      <c r="L80" s="2" t="n"/>
      <c r="M80" s="2" t="n"/>
      <c r="N80" s="2" t="n"/>
      <c r="O80" s="2" t="n"/>
      <c r="P80" s="6" t="n"/>
      <c r="Q80" s="7" t="n"/>
      <c r="R80" s="5" t="n"/>
      <c r="S80" s="8">
        <f>IF(A80="","",MAX(0,G80-R80))</f>
        <v/>
      </c>
      <c r="T80" s="9">
        <f>IF(A80="","",IFERROR(R80*D80/1000,0))</f>
        <v/>
      </c>
      <c r="U80" s="10">
        <f>IF(A80="","",IFERROR(R80/G80,0))</f>
        <v/>
      </c>
      <c r="V80" s="2" t="n"/>
      <c r="W80" s="7" t="n"/>
      <c r="X80" s="7" t="n"/>
      <c r="Y80" s="6" t="n"/>
      <c r="Z80" s="3">
        <f>IF(A80="","",IF(AND(W80="Oui",Y80&lt;TODAY(),Y80&lt;&gt;"",X80&lt;&gt;"Retournée"),"Retour en retard",""))</f>
        <v/>
      </c>
      <c r="AA80" s="11" t="n"/>
    </row>
    <row r="81">
      <c r="A81" s="2" t="n"/>
      <c r="B81" s="2" t="n"/>
      <c r="C81" s="2" t="n"/>
      <c r="D81" s="12">
        <f>IF(C81="","",IFERROR(VLOOKUP(C81,'Référentiel fluides'!$A$2:$G$20,3,FALSE),0))</f>
        <v/>
      </c>
      <c r="E81" s="13">
        <f>IF(C81="","",IFERROR(VLOOKUP(C81,'Référentiel fluides'!$A$2:$G$20,2,FALSE),"À vérifier"))</f>
        <v/>
      </c>
      <c r="F81" s="5" t="n"/>
      <c r="G81" s="5" t="n"/>
      <c r="H81" s="5" t="n"/>
      <c r="I81" s="5" t="n"/>
      <c r="J81" s="12">
        <f>IF(A81="","",IF(H81&lt;=I81,"À commander",IF(H81&lt;=G81*0.25,"Stock faible","Stock normal")))</f>
        <v/>
      </c>
      <c r="K81" s="6" t="n"/>
      <c r="L81" s="2" t="n"/>
      <c r="M81" s="2" t="n"/>
      <c r="N81" s="2" t="n"/>
      <c r="O81" s="2" t="n"/>
      <c r="P81" s="6" t="n"/>
      <c r="Q81" s="7" t="n"/>
      <c r="R81" s="5" t="n"/>
      <c r="S81" s="14">
        <f>IF(A81="","",MAX(0,G81-R81))</f>
        <v/>
      </c>
      <c r="T81" s="15">
        <f>IF(A81="","",IFERROR(R81*D81/1000,0))</f>
        <v/>
      </c>
      <c r="U81" s="16">
        <f>IF(A81="","",IFERROR(R81/G81,0))</f>
        <v/>
      </c>
      <c r="V81" s="2" t="n"/>
      <c r="W81" s="7" t="n"/>
      <c r="X81" s="7" t="n"/>
      <c r="Y81" s="6" t="n"/>
      <c r="Z81" s="12">
        <f>IF(A81="","",IF(AND(W81="Oui",Y81&lt;TODAY(),Y81&lt;&gt;"",X81&lt;&gt;"Retournée"),"Retour en retard",""))</f>
        <v/>
      </c>
      <c r="AA81" s="11" t="n"/>
    </row>
    <row r="82">
      <c r="A82" s="2" t="n"/>
      <c r="B82" s="2" t="n"/>
      <c r="C82" s="2" t="n"/>
      <c r="D82" s="3">
        <f>IF(C82="","",IFERROR(VLOOKUP(C82,'Référentiel fluides'!$A$2:$G$20,3,FALSE),0))</f>
        <v/>
      </c>
      <c r="E82" s="4">
        <f>IF(C82="","",IFERROR(VLOOKUP(C82,'Référentiel fluides'!$A$2:$G$20,2,FALSE),"À vérifier"))</f>
        <v/>
      </c>
      <c r="F82" s="5" t="n"/>
      <c r="G82" s="5" t="n"/>
      <c r="H82" s="5" t="n"/>
      <c r="I82" s="5" t="n"/>
      <c r="J82" s="3">
        <f>IF(A82="","",IF(H82&lt;=I82,"À commander",IF(H82&lt;=G82*0.25,"Stock faible","Stock normal")))</f>
        <v/>
      </c>
      <c r="K82" s="6" t="n"/>
      <c r="L82" s="2" t="n"/>
      <c r="M82" s="2" t="n"/>
      <c r="N82" s="2" t="n"/>
      <c r="O82" s="2" t="n"/>
      <c r="P82" s="6" t="n"/>
      <c r="Q82" s="7" t="n"/>
      <c r="R82" s="5" t="n"/>
      <c r="S82" s="8">
        <f>IF(A82="","",MAX(0,G82-R82))</f>
        <v/>
      </c>
      <c r="T82" s="9">
        <f>IF(A82="","",IFERROR(R82*D82/1000,0))</f>
        <v/>
      </c>
      <c r="U82" s="10">
        <f>IF(A82="","",IFERROR(R82/G82,0))</f>
        <v/>
      </c>
      <c r="V82" s="2" t="n"/>
      <c r="W82" s="7" t="n"/>
      <c r="X82" s="7" t="n"/>
      <c r="Y82" s="6" t="n"/>
      <c r="Z82" s="3">
        <f>IF(A82="","",IF(AND(W82="Oui",Y82&lt;TODAY(),Y82&lt;&gt;"",X82&lt;&gt;"Retournée"),"Retour en retard",""))</f>
        <v/>
      </c>
      <c r="AA82" s="11" t="n"/>
    </row>
    <row r="83">
      <c r="A83" s="2" t="n"/>
      <c r="B83" s="2" t="n"/>
      <c r="C83" s="2" t="n"/>
      <c r="D83" s="12">
        <f>IF(C83="","",IFERROR(VLOOKUP(C83,'Référentiel fluides'!$A$2:$G$20,3,FALSE),0))</f>
        <v/>
      </c>
      <c r="E83" s="13">
        <f>IF(C83="","",IFERROR(VLOOKUP(C83,'Référentiel fluides'!$A$2:$G$20,2,FALSE),"À vérifier"))</f>
        <v/>
      </c>
      <c r="F83" s="5" t="n"/>
      <c r="G83" s="5" t="n"/>
      <c r="H83" s="5" t="n"/>
      <c r="I83" s="5" t="n"/>
      <c r="J83" s="12">
        <f>IF(A83="","",IF(H83&lt;=I83,"À commander",IF(H83&lt;=G83*0.25,"Stock faible","Stock normal")))</f>
        <v/>
      </c>
      <c r="K83" s="6" t="n"/>
      <c r="L83" s="2" t="n"/>
      <c r="M83" s="2" t="n"/>
      <c r="N83" s="2" t="n"/>
      <c r="O83" s="2" t="n"/>
      <c r="P83" s="6" t="n"/>
      <c r="Q83" s="7" t="n"/>
      <c r="R83" s="5" t="n"/>
      <c r="S83" s="14">
        <f>IF(A83="","",MAX(0,G83-R83))</f>
        <v/>
      </c>
      <c r="T83" s="15">
        <f>IF(A83="","",IFERROR(R83*D83/1000,0))</f>
        <v/>
      </c>
      <c r="U83" s="16">
        <f>IF(A83="","",IFERROR(R83/G83,0))</f>
        <v/>
      </c>
      <c r="V83" s="2" t="n"/>
      <c r="W83" s="7" t="n"/>
      <c r="X83" s="7" t="n"/>
      <c r="Y83" s="6" t="n"/>
      <c r="Z83" s="12">
        <f>IF(A83="","",IF(AND(W83="Oui",Y83&lt;TODAY(),Y83&lt;&gt;"",X83&lt;&gt;"Retournée"),"Retour en retard",""))</f>
        <v/>
      </c>
      <c r="AA83" s="11" t="n"/>
    </row>
    <row r="84">
      <c r="A84" s="2" t="n"/>
      <c r="B84" s="2" t="n"/>
      <c r="C84" s="2" t="n"/>
      <c r="D84" s="3">
        <f>IF(C84="","",IFERROR(VLOOKUP(C84,'Référentiel fluides'!$A$2:$G$20,3,FALSE),0))</f>
        <v/>
      </c>
      <c r="E84" s="4">
        <f>IF(C84="","",IFERROR(VLOOKUP(C84,'Référentiel fluides'!$A$2:$G$20,2,FALSE),"À vérifier"))</f>
        <v/>
      </c>
      <c r="F84" s="5" t="n"/>
      <c r="G84" s="5" t="n"/>
      <c r="H84" s="5" t="n"/>
      <c r="I84" s="5" t="n"/>
      <c r="J84" s="3">
        <f>IF(A84="","",IF(H84&lt;=I84,"À commander",IF(H84&lt;=G84*0.25,"Stock faible","Stock normal")))</f>
        <v/>
      </c>
      <c r="K84" s="6" t="n"/>
      <c r="L84" s="2" t="n"/>
      <c r="M84" s="2" t="n"/>
      <c r="N84" s="2" t="n"/>
      <c r="O84" s="2" t="n"/>
      <c r="P84" s="6" t="n"/>
      <c r="Q84" s="7" t="n"/>
      <c r="R84" s="5" t="n"/>
      <c r="S84" s="8">
        <f>IF(A84="","",MAX(0,G84-R84))</f>
        <v/>
      </c>
      <c r="T84" s="9">
        <f>IF(A84="","",IFERROR(R84*D84/1000,0))</f>
        <v/>
      </c>
      <c r="U84" s="10">
        <f>IF(A84="","",IFERROR(R84/G84,0))</f>
        <v/>
      </c>
      <c r="V84" s="2" t="n"/>
      <c r="W84" s="7" t="n"/>
      <c r="X84" s="7" t="n"/>
      <c r="Y84" s="6" t="n"/>
      <c r="Z84" s="3">
        <f>IF(A84="","",IF(AND(W84="Oui",Y84&lt;TODAY(),Y84&lt;&gt;"",X84&lt;&gt;"Retournée"),"Retour en retard",""))</f>
        <v/>
      </c>
      <c r="AA84" s="11" t="n"/>
    </row>
    <row r="85">
      <c r="A85" s="2" t="n"/>
      <c r="B85" s="2" t="n"/>
      <c r="C85" s="2" t="n"/>
      <c r="D85" s="12">
        <f>IF(C85="","",IFERROR(VLOOKUP(C85,'Référentiel fluides'!$A$2:$G$20,3,FALSE),0))</f>
        <v/>
      </c>
      <c r="E85" s="13">
        <f>IF(C85="","",IFERROR(VLOOKUP(C85,'Référentiel fluides'!$A$2:$G$20,2,FALSE),"À vérifier"))</f>
        <v/>
      </c>
      <c r="F85" s="5" t="n"/>
      <c r="G85" s="5" t="n"/>
      <c r="H85" s="5" t="n"/>
      <c r="I85" s="5" t="n"/>
      <c r="J85" s="12">
        <f>IF(A85="","",IF(H85&lt;=I85,"À commander",IF(H85&lt;=G85*0.25,"Stock faible","Stock normal")))</f>
        <v/>
      </c>
      <c r="K85" s="6" t="n"/>
      <c r="L85" s="2" t="n"/>
      <c r="M85" s="2" t="n"/>
      <c r="N85" s="2" t="n"/>
      <c r="O85" s="2" t="n"/>
      <c r="P85" s="6" t="n"/>
      <c r="Q85" s="7" t="n"/>
      <c r="R85" s="5" t="n"/>
      <c r="S85" s="14">
        <f>IF(A85="","",MAX(0,G85-R85))</f>
        <v/>
      </c>
      <c r="T85" s="15">
        <f>IF(A85="","",IFERROR(R85*D85/1000,0))</f>
        <v/>
      </c>
      <c r="U85" s="16">
        <f>IF(A85="","",IFERROR(R85/G85,0))</f>
        <v/>
      </c>
      <c r="V85" s="2" t="n"/>
      <c r="W85" s="7" t="n"/>
      <c r="X85" s="7" t="n"/>
      <c r="Y85" s="6" t="n"/>
      <c r="Z85" s="12">
        <f>IF(A85="","",IF(AND(W85="Oui",Y85&lt;TODAY(),Y85&lt;&gt;"",X85&lt;&gt;"Retournée"),"Retour en retard",""))</f>
        <v/>
      </c>
      <c r="AA85" s="11" t="n"/>
    </row>
    <row r="86">
      <c r="A86" s="2" t="n"/>
      <c r="B86" s="2" t="n"/>
      <c r="C86" s="2" t="n"/>
      <c r="D86" s="3">
        <f>IF(C86="","",IFERROR(VLOOKUP(C86,'Référentiel fluides'!$A$2:$G$20,3,FALSE),0))</f>
        <v/>
      </c>
      <c r="E86" s="4">
        <f>IF(C86="","",IFERROR(VLOOKUP(C86,'Référentiel fluides'!$A$2:$G$20,2,FALSE),"À vérifier"))</f>
        <v/>
      </c>
      <c r="F86" s="5" t="n"/>
      <c r="G86" s="5" t="n"/>
      <c r="H86" s="5" t="n"/>
      <c r="I86" s="5" t="n"/>
      <c r="J86" s="3">
        <f>IF(A86="","",IF(H86&lt;=I86,"À commander",IF(H86&lt;=G86*0.25,"Stock faible","Stock normal")))</f>
        <v/>
      </c>
      <c r="K86" s="6" t="n"/>
      <c r="L86" s="2" t="n"/>
      <c r="M86" s="2" t="n"/>
      <c r="N86" s="2" t="n"/>
      <c r="O86" s="2" t="n"/>
      <c r="P86" s="6" t="n"/>
      <c r="Q86" s="7" t="n"/>
      <c r="R86" s="5" t="n"/>
      <c r="S86" s="8">
        <f>IF(A86="","",MAX(0,G86-R86))</f>
        <v/>
      </c>
      <c r="T86" s="9">
        <f>IF(A86="","",IFERROR(R86*D86/1000,0))</f>
        <v/>
      </c>
      <c r="U86" s="10">
        <f>IF(A86="","",IFERROR(R86/G86,0))</f>
        <v/>
      </c>
      <c r="V86" s="2" t="n"/>
      <c r="W86" s="7" t="n"/>
      <c r="X86" s="7" t="n"/>
      <c r="Y86" s="6" t="n"/>
      <c r="Z86" s="3">
        <f>IF(A86="","",IF(AND(W86="Oui",Y86&lt;TODAY(),Y86&lt;&gt;"",X86&lt;&gt;"Retournée"),"Retour en retard",""))</f>
        <v/>
      </c>
      <c r="AA86" s="11" t="n"/>
    </row>
    <row r="87">
      <c r="A87" s="2" t="n"/>
      <c r="B87" s="2" t="n"/>
      <c r="C87" s="2" t="n"/>
      <c r="D87" s="12">
        <f>IF(C87="","",IFERROR(VLOOKUP(C87,'Référentiel fluides'!$A$2:$G$20,3,FALSE),0))</f>
        <v/>
      </c>
      <c r="E87" s="13">
        <f>IF(C87="","",IFERROR(VLOOKUP(C87,'Référentiel fluides'!$A$2:$G$20,2,FALSE),"À vérifier"))</f>
        <v/>
      </c>
      <c r="F87" s="5" t="n"/>
      <c r="G87" s="5" t="n"/>
      <c r="H87" s="5" t="n"/>
      <c r="I87" s="5" t="n"/>
      <c r="J87" s="12">
        <f>IF(A87="","",IF(H87&lt;=I87,"À commander",IF(H87&lt;=G87*0.25,"Stock faible","Stock normal")))</f>
        <v/>
      </c>
      <c r="K87" s="6" t="n"/>
      <c r="L87" s="2" t="n"/>
      <c r="M87" s="2" t="n"/>
      <c r="N87" s="2" t="n"/>
      <c r="O87" s="2" t="n"/>
      <c r="P87" s="6" t="n"/>
      <c r="Q87" s="7" t="n"/>
      <c r="R87" s="5" t="n"/>
      <c r="S87" s="14">
        <f>IF(A87="","",MAX(0,G87-R87))</f>
        <v/>
      </c>
      <c r="T87" s="15">
        <f>IF(A87="","",IFERROR(R87*D87/1000,0))</f>
        <v/>
      </c>
      <c r="U87" s="16">
        <f>IF(A87="","",IFERROR(R87/G87,0))</f>
        <v/>
      </c>
      <c r="V87" s="2" t="n"/>
      <c r="W87" s="7" t="n"/>
      <c r="X87" s="7" t="n"/>
      <c r="Y87" s="6" t="n"/>
      <c r="Z87" s="12">
        <f>IF(A87="","",IF(AND(W87="Oui",Y87&lt;TODAY(),Y87&lt;&gt;"",X87&lt;&gt;"Retournée"),"Retour en retard",""))</f>
        <v/>
      </c>
      <c r="AA87" s="11" t="n"/>
    </row>
    <row r="88">
      <c r="A88" s="2" t="n"/>
      <c r="B88" s="2" t="n"/>
      <c r="C88" s="2" t="n"/>
      <c r="D88" s="3">
        <f>IF(C88="","",IFERROR(VLOOKUP(C88,'Référentiel fluides'!$A$2:$G$20,3,FALSE),0))</f>
        <v/>
      </c>
      <c r="E88" s="4">
        <f>IF(C88="","",IFERROR(VLOOKUP(C88,'Référentiel fluides'!$A$2:$G$20,2,FALSE),"À vérifier"))</f>
        <v/>
      </c>
      <c r="F88" s="5" t="n"/>
      <c r="G88" s="5" t="n"/>
      <c r="H88" s="5" t="n"/>
      <c r="I88" s="5" t="n"/>
      <c r="J88" s="3">
        <f>IF(A88="","",IF(H88&lt;=I88,"À commander",IF(H88&lt;=G88*0.25,"Stock faible","Stock normal")))</f>
        <v/>
      </c>
      <c r="K88" s="6" t="n"/>
      <c r="L88" s="2" t="n"/>
      <c r="M88" s="2" t="n"/>
      <c r="N88" s="2" t="n"/>
      <c r="O88" s="2" t="n"/>
      <c r="P88" s="6" t="n"/>
      <c r="Q88" s="7" t="n"/>
      <c r="R88" s="5" t="n"/>
      <c r="S88" s="8">
        <f>IF(A88="","",MAX(0,G88-R88))</f>
        <v/>
      </c>
      <c r="T88" s="9">
        <f>IF(A88="","",IFERROR(R88*D88/1000,0))</f>
        <v/>
      </c>
      <c r="U88" s="10">
        <f>IF(A88="","",IFERROR(R88/G88,0))</f>
        <v/>
      </c>
      <c r="V88" s="2" t="n"/>
      <c r="W88" s="7" t="n"/>
      <c r="X88" s="7" t="n"/>
      <c r="Y88" s="6" t="n"/>
      <c r="Z88" s="3">
        <f>IF(A88="","",IF(AND(W88="Oui",Y88&lt;TODAY(),Y88&lt;&gt;"",X88&lt;&gt;"Retournée"),"Retour en retard",""))</f>
        <v/>
      </c>
      <c r="AA88" s="11" t="n"/>
    </row>
    <row r="89">
      <c r="A89" s="2" t="n"/>
      <c r="B89" s="2" t="n"/>
      <c r="C89" s="2" t="n"/>
      <c r="D89" s="12">
        <f>IF(C89="","",IFERROR(VLOOKUP(C89,'Référentiel fluides'!$A$2:$G$20,3,FALSE),0))</f>
        <v/>
      </c>
      <c r="E89" s="13">
        <f>IF(C89="","",IFERROR(VLOOKUP(C89,'Référentiel fluides'!$A$2:$G$20,2,FALSE),"À vérifier"))</f>
        <v/>
      </c>
      <c r="F89" s="5" t="n"/>
      <c r="G89" s="5" t="n"/>
      <c r="H89" s="5" t="n"/>
      <c r="I89" s="5" t="n"/>
      <c r="J89" s="12">
        <f>IF(A89="","",IF(H89&lt;=I89,"À commander",IF(H89&lt;=G89*0.25,"Stock faible","Stock normal")))</f>
        <v/>
      </c>
      <c r="K89" s="6" t="n"/>
      <c r="L89" s="2" t="n"/>
      <c r="M89" s="2" t="n"/>
      <c r="N89" s="2" t="n"/>
      <c r="O89" s="2" t="n"/>
      <c r="P89" s="6" t="n"/>
      <c r="Q89" s="7" t="n"/>
      <c r="R89" s="5" t="n"/>
      <c r="S89" s="14">
        <f>IF(A89="","",MAX(0,G89-R89))</f>
        <v/>
      </c>
      <c r="T89" s="15">
        <f>IF(A89="","",IFERROR(R89*D89/1000,0))</f>
        <v/>
      </c>
      <c r="U89" s="16">
        <f>IF(A89="","",IFERROR(R89/G89,0))</f>
        <v/>
      </c>
      <c r="V89" s="2" t="n"/>
      <c r="W89" s="7" t="n"/>
      <c r="X89" s="7" t="n"/>
      <c r="Y89" s="6" t="n"/>
      <c r="Z89" s="12">
        <f>IF(A89="","",IF(AND(W89="Oui",Y89&lt;TODAY(),Y89&lt;&gt;"",X89&lt;&gt;"Retournée"),"Retour en retard",""))</f>
        <v/>
      </c>
      <c r="AA89" s="11" t="n"/>
    </row>
    <row r="90">
      <c r="A90" s="2" t="n"/>
      <c r="B90" s="2" t="n"/>
      <c r="C90" s="2" t="n"/>
      <c r="D90" s="3">
        <f>IF(C90="","",IFERROR(VLOOKUP(C90,'Référentiel fluides'!$A$2:$G$20,3,FALSE),0))</f>
        <v/>
      </c>
      <c r="E90" s="4">
        <f>IF(C90="","",IFERROR(VLOOKUP(C90,'Référentiel fluides'!$A$2:$G$20,2,FALSE),"À vérifier"))</f>
        <v/>
      </c>
      <c r="F90" s="5" t="n"/>
      <c r="G90" s="5" t="n"/>
      <c r="H90" s="5" t="n"/>
      <c r="I90" s="5" t="n"/>
      <c r="J90" s="3">
        <f>IF(A90="","",IF(H90&lt;=I90,"À commander",IF(H90&lt;=G90*0.25,"Stock faible","Stock normal")))</f>
        <v/>
      </c>
      <c r="K90" s="6" t="n"/>
      <c r="L90" s="2" t="n"/>
      <c r="M90" s="2" t="n"/>
      <c r="N90" s="2" t="n"/>
      <c r="O90" s="2" t="n"/>
      <c r="P90" s="6" t="n"/>
      <c r="Q90" s="7" t="n"/>
      <c r="R90" s="5" t="n"/>
      <c r="S90" s="8">
        <f>IF(A90="","",MAX(0,G90-R90))</f>
        <v/>
      </c>
      <c r="T90" s="9">
        <f>IF(A90="","",IFERROR(R90*D90/1000,0))</f>
        <v/>
      </c>
      <c r="U90" s="10">
        <f>IF(A90="","",IFERROR(R90/G90,0))</f>
        <v/>
      </c>
      <c r="V90" s="2" t="n"/>
      <c r="W90" s="7" t="n"/>
      <c r="X90" s="7" t="n"/>
      <c r="Y90" s="6" t="n"/>
      <c r="Z90" s="3">
        <f>IF(A90="","",IF(AND(W90="Oui",Y90&lt;TODAY(),Y90&lt;&gt;"",X90&lt;&gt;"Retournée"),"Retour en retard",""))</f>
        <v/>
      </c>
      <c r="AA90" s="11" t="n"/>
    </row>
    <row r="91">
      <c r="A91" s="2" t="n"/>
      <c r="B91" s="2" t="n"/>
      <c r="C91" s="2" t="n"/>
      <c r="D91" s="12">
        <f>IF(C91="","",IFERROR(VLOOKUP(C91,'Référentiel fluides'!$A$2:$G$20,3,FALSE),0))</f>
        <v/>
      </c>
      <c r="E91" s="13">
        <f>IF(C91="","",IFERROR(VLOOKUP(C91,'Référentiel fluides'!$A$2:$G$20,2,FALSE),"À vérifier"))</f>
        <v/>
      </c>
      <c r="F91" s="5" t="n"/>
      <c r="G91" s="5" t="n"/>
      <c r="H91" s="5" t="n"/>
      <c r="I91" s="5" t="n"/>
      <c r="J91" s="12">
        <f>IF(A91="","",IF(H91&lt;=I91,"À commander",IF(H91&lt;=G91*0.25,"Stock faible","Stock normal")))</f>
        <v/>
      </c>
      <c r="K91" s="6" t="n"/>
      <c r="L91" s="2" t="n"/>
      <c r="M91" s="2" t="n"/>
      <c r="N91" s="2" t="n"/>
      <c r="O91" s="2" t="n"/>
      <c r="P91" s="6" t="n"/>
      <c r="Q91" s="7" t="n"/>
      <c r="R91" s="5" t="n"/>
      <c r="S91" s="14">
        <f>IF(A91="","",MAX(0,G91-R91))</f>
        <v/>
      </c>
      <c r="T91" s="15">
        <f>IF(A91="","",IFERROR(R91*D91/1000,0))</f>
        <v/>
      </c>
      <c r="U91" s="16">
        <f>IF(A91="","",IFERROR(R91/G91,0))</f>
        <v/>
      </c>
      <c r="V91" s="2" t="n"/>
      <c r="W91" s="7" t="n"/>
      <c r="X91" s="7" t="n"/>
      <c r="Y91" s="6" t="n"/>
      <c r="Z91" s="12">
        <f>IF(A91="","",IF(AND(W91="Oui",Y91&lt;TODAY(),Y91&lt;&gt;"",X91&lt;&gt;"Retournée"),"Retour en retard",""))</f>
        <v/>
      </c>
      <c r="AA91" s="11" t="n"/>
    </row>
    <row r="92">
      <c r="A92" s="2" t="n"/>
      <c r="B92" s="2" t="n"/>
      <c r="C92" s="2" t="n"/>
      <c r="D92" s="3">
        <f>IF(C92="","",IFERROR(VLOOKUP(C92,'Référentiel fluides'!$A$2:$G$20,3,FALSE),0))</f>
        <v/>
      </c>
      <c r="E92" s="4">
        <f>IF(C92="","",IFERROR(VLOOKUP(C92,'Référentiel fluides'!$A$2:$G$20,2,FALSE),"À vérifier"))</f>
        <v/>
      </c>
      <c r="F92" s="5" t="n"/>
      <c r="G92" s="5" t="n"/>
      <c r="H92" s="5" t="n"/>
      <c r="I92" s="5" t="n"/>
      <c r="J92" s="3">
        <f>IF(A92="","",IF(H92&lt;=I92,"À commander",IF(H92&lt;=G92*0.25,"Stock faible","Stock normal")))</f>
        <v/>
      </c>
      <c r="K92" s="6" t="n"/>
      <c r="L92" s="2" t="n"/>
      <c r="M92" s="2" t="n"/>
      <c r="N92" s="2" t="n"/>
      <c r="O92" s="2" t="n"/>
      <c r="P92" s="6" t="n"/>
      <c r="Q92" s="7" t="n"/>
      <c r="R92" s="5" t="n"/>
      <c r="S92" s="8">
        <f>IF(A92="","",MAX(0,G92-R92))</f>
        <v/>
      </c>
      <c r="T92" s="9">
        <f>IF(A92="","",IFERROR(R92*D92/1000,0))</f>
        <v/>
      </c>
      <c r="U92" s="10">
        <f>IF(A92="","",IFERROR(R92/G92,0))</f>
        <v/>
      </c>
      <c r="V92" s="2" t="n"/>
      <c r="W92" s="7" t="n"/>
      <c r="X92" s="7" t="n"/>
      <c r="Y92" s="6" t="n"/>
      <c r="Z92" s="3">
        <f>IF(A92="","",IF(AND(W92="Oui",Y92&lt;TODAY(),Y92&lt;&gt;"",X92&lt;&gt;"Retournée"),"Retour en retard",""))</f>
        <v/>
      </c>
      <c r="AA92" s="11" t="n"/>
    </row>
    <row r="93">
      <c r="A93" s="2" t="n"/>
      <c r="B93" s="2" t="n"/>
      <c r="C93" s="2" t="n"/>
      <c r="D93" s="12">
        <f>IF(C93="","",IFERROR(VLOOKUP(C93,'Référentiel fluides'!$A$2:$G$20,3,FALSE),0))</f>
        <v/>
      </c>
      <c r="E93" s="13">
        <f>IF(C93="","",IFERROR(VLOOKUP(C93,'Référentiel fluides'!$A$2:$G$20,2,FALSE),"À vérifier"))</f>
        <v/>
      </c>
      <c r="F93" s="5" t="n"/>
      <c r="G93" s="5" t="n"/>
      <c r="H93" s="5" t="n"/>
      <c r="I93" s="5" t="n"/>
      <c r="J93" s="12">
        <f>IF(A93="","",IF(H93&lt;=I93,"À commander",IF(H93&lt;=G93*0.25,"Stock faible","Stock normal")))</f>
        <v/>
      </c>
      <c r="K93" s="6" t="n"/>
      <c r="L93" s="2" t="n"/>
      <c r="M93" s="2" t="n"/>
      <c r="N93" s="2" t="n"/>
      <c r="O93" s="2" t="n"/>
      <c r="P93" s="6" t="n"/>
      <c r="Q93" s="7" t="n"/>
      <c r="R93" s="5" t="n"/>
      <c r="S93" s="14">
        <f>IF(A93="","",MAX(0,G93-R93))</f>
        <v/>
      </c>
      <c r="T93" s="15">
        <f>IF(A93="","",IFERROR(R93*D93/1000,0))</f>
        <v/>
      </c>
      <c r="U93" s="16">
        <f>IF(A93="","",IFERROR(R93/G93,0))</f>
        <v/>
      </c>
      <c r="V93" s="2" t="n"/>
      <c r="W93" s="7" t="n"/>
      <c r="X93" s="7" t="n"/>
      <c r="Y93" s="6" t="n"/>
      <c r="Z93" s="12">
        <f>IF(A93="","",IF(AND(W93="Oui",Y93&lt;TODAY(),Y93&lt;&gt;"",X93&lt;&gt;"Retournée"),"Retour en retard",""))</f>
        <v/>
      </c>
      <c r="AA93" s="11" t="n"/>
    </row>
    <row r="94">
      <c r="A94" s="2" t="n"/>
      <c r="B94" s="2" t="n"/>
      <c r="C94" s="2" t="n"/>
      <c r="D94" s="3">
        <f>IF(C94="","",IFERROR(VLOOKUP(C94,'Référentiel fluides'!$A$2:$G$20,3,FALSE),0))</f>
        <v/>
      </c>
      <c r="E94" s="4">
        <f>IF(C94="","",IFERROR(VLOOKUP(C94,'Référentiel fluides'!$A$2:$G$20,2,FALSE),"À vérifier"))</f>
        <v/>
      </c>
      <c r="F94" s="5" t="n"/>
      <c r="G94" s="5" t="n"/>
      <c r="H94" s="5" t="n"/>
      <c r="I94" s="5" t="n"/>
      <c r="J94" s="3">
        <f>IF(A94="","",IF(H94&lt;=I94,"À commander",IF(H94&lt;=G94*0.25,"Stock faible","Stock normal")))</f>
        <v/>
      </c>
      <c r="K94" s="6" t="n"/>
      <c r="L94" s="2" t="n"/>
      <c r="M94" s="2" t="n"/>
      <c r="N94" s="2" t="n"/>
      <c r="O94" s="2" t="n"/>
      <c r="P94" s="6" t="n"/>
      <c r="Q94" s="7" t="n"/>
      <c r="R94" s="5" t="n"/>
      <c r="S94" s="8">
        <f>IF(A94="","",MAX(0,G94-R94))</f>
        <v/>
      </c>
      <c r="T94" s="9">
        <f>IF(A94="","",IFERROR(R94*D94/1000,0))</f>
        <v/>
      </c>
      <c r="U94" s="10">
        <f>IF(A94="","",IFERROR(R94/G94,0))</f>
        <v/>
      </c>
      <c r="V94" s="2" t="n"/>
      <c r="W94" s="7" t="n"/>
      <c r="X94" s="7" t="n"/>
      <c r="Y94" s="6" t="n"/>
      <c r="Z94" s="3">
        <f>IF(A94="","",IF(AND(W94="Oui",Y94&lt;TODAY(),Y94&lt;&gt;"",X94&lt;&gt;"Retournée"),"Retour en retard",""))</f>
        <v/>
      </c>
      <c r="AA94" s="11" t="n"/>
    </row>
    <row r="95">
      <c r="A95" s="2" t="n"/>
      <c r="B95" s="2" t="n"/>
      <c r="C95" s="2" t="n"/>
      <c r="D95" s="12">
        <f>IF(C95="","",IFERROR(VLOOKUP(C95,'Référentiel fluides'!$A$2:$G$20,3,FALSE),0))</f>
        <v/>
      </c>
      <c r="E95" s="13">
        <f>IF(C95="","",IFERROR(VLOOKUP(C95,'Référentiel fluides'!$A$2:$G$20,2,FALSE),"À vérifier"))</f>
        <v/>
      </c>
      <c r="F95" s="5" t="n"/>
      <c r="G95" s="5" t="n"/>
      <c r="H95" s="5" t="n"/>
      <c r="I95" s="5" t="n"/>
      <c r="J95" s="12">
        <f>IF(A95="","",IF(H95&lt;=I95,"À commander",IF(H95&lt;=G95*0.25,"Stock faible","Stock normal")))</f>
        <v/>
      </c>
      <c r="K95" s="6" t="n"/>
      <c r="L95" s="2" t="n"/>
      <c r="M95" s="2" t="n"/>
      <c r="N95" s="2" t="n"/>
      <c r="O95" s="2" t="n"/>
      <c r="P95" s="6" t="n"/>
      <c r="Q95" s="7" t="n"/>
      <c r="R95" s="5" t="n"/>
      <c r="S95" s="14">
        <f>IF(A95="","",MAX(0,G95-R95))</f>
        <v/>
      </c>
      <c r="T95" s="15">
        <f>IF(A95="","",IFERROR(R95*D95/1000,0))</f>
        <v/>
      </c>
      <c r="U95" s="16">
        <f>IF(A95="","",IFERROR(R95/G95,0))</f>
        <v/>
      </c>
      <c r="V95" s="2" t="n"/>
      <c r="W95" s="7" t="n"/>
      <c r="X95" s="7" t="n"/>
      <c r="Y95" s="6" t="n"/>
      <c r="Z95" s="12">
        <f>IF(A95="","",IF(AND(W95="Oui",Y95&lt;TODAY(),Y95&lt;&gt;"",X95&lt;&gt;"Retournée"),"Retour en retard",""))</f>
        <v/>
      </c>
      <c r="AA95" s="11" t="n"/>
    </row>
    <row r="96">
      <c r="A96" s="2" t="n"/>
      <c r="B96" s="2" t="n"/>
      <c r="C96" s="2" t="n"/>
      <c r="D96" s="3">
        <f>IF(C96="","",IFERROR(VLOOKUP(C96,'Référentiel fluides'!$A$2:$G$20,3,FALSE),0))</f>
        <v/>
      </c>
      <c r="E96" s="4">
        <f>IF(C96="","",IFERROR(VLOOKUP(C96,'Référentiel fluides'!$A$2:$G$20,2,FALSE),"À vérifier"))</f>
        <v/>
      </c>
      <c r="F96" s="5" t="n"/>
      <c r="G96" s="5" t="n"/>
      <c r="H96" s="5" t="n"/>
      <c r="I96" s="5" t="n"/>
      <c r="J96" s="3">
        <f>IF(A96="","",IF(H96&lt;=I96,"À commander",IF(H96&lt;=G96*0.25,"Stock faible","Stock normal")))</f>
        <v/>
      </c>
      <c r="K96" s="6" t="n"/>
      <c r="L96" s="2" t="n"/>
      <c r="M96" s="2" t="n"/>
      <c r="N96" s="2" t="n"/>
      <c r="O96" s="2" t="n"/>
      <c r="P96" s="6" t="n"/>
      <c r="Q96" s="7" t="n"/>
      <c r="R96" s="5" t="n"/>
      <c r="S96" s="8">
        <f>IF(A96="","",MAX(0,G96-R96))</f>
        <v/>
      </c>
      <c r="T96" s="9">
        <f>IF(A96="","",IFERROR(R96*D96/1000,0))</f>
        <v/>
      </c>
      <c r="U96" s="10">
        <f>IF(A96="","",IFERROR(R96/G96,0))</f>
        <v/>
      </c>
      <c r="V96" s="2" t="n"/>
      <c r="W96" s="7" t="n"/>
      <c r="X96" s="7" t="n"/>
      <c r="Y96" s="6" t="n"/>
      <c r="Z96" s="3">
        <f>IF(A96="","",IF(AND(W96="Oui",Y96&lt;TODAY(),Y96&lt;&gt;"",X96&lt;&gt;"Retournée"),"Retour en retard",""))</f>
        <v/>
      </c>
      <c r="AA96" s="11" t="n"/>
    </row>
    <row r="97">
      <c r="A97" s="2" t="n"/>
      <c r="B97" s="2" t="n"/>
      <c r="C97" s="2" t="n"/>
      <c r="D97" s="12">
        <f>IF(C97="","",IFERROR(VLOOKUP(C97,'Référentiel fluides'!$A$2:$G$20,3,FALSE),0))</f>
        <v/>
      </c>
      <c r="E97" s="13">
        <f>IF(C97="","",IFERROR(VLOOKUP(C97,'Référentiel fluides'!$A$2:$G$20,2,FALSE),"À vérifier"))</f>
        <v/>
      </c>
      <c r="F97" s="5" t="n"/>
      <c r="G97" s="5" t="n"/>
      <c r="H97" s="5" t="n"/>
      <c r="I97" s="5" t="n"/>
      <c r="J97" s="12">
        <f>IF(A97="","",IF(H97&lt;=I97,"À commander",IF(H97&lt;=G97*0.25,"Stock faible","Stock normal")))</f>
        <v/>
      </c>
      <c r="K97" s="6" t="n"/>
      <c r="L97" s="2" t="n"/>
      <c r="M97" s="2" t="n"/>
      <c r="N97" s="2" t="n"/>
      <c r="O97" s="2" t="n"/>
      <c r="P97" s="6" t="n"/>
      <c r="Q97" s="7" t="n"/>
      <c r="R97" s="5" t="n"/>
      <c r="S97" s="14">
        <f>IF(A97="","",MAX(0,G97-R97))</f>
        <v/>
      </c>
      <c r="T97" s="15">
        <f>IF(A97="","",IFERROR(R97*D97/1000,0))</f>
        <v/>
      </c>
      <c r="U97" s="16">
        <f>IF(A97="","",IFERROR(R97/G97,0))</f>
        <v/>
      </c>
      <c r="V97" s="2" t="n"/>
      <c r="W97" s="7" t="n"/>
      <c r="X97" s="7" t="n"/>
      <c r="Y97" s="6" t="n"/>
      <c r="Z97" s="12">
        <f>IF(A97="","",IF(AND(W97="Oui",Y97&lt;TODAY(),Y97&lt;&gt;"",X97&lt;&gt;"Retournée"),"Retour en retard",""))</f>
        <v/>
      </c>
      <c r="AA97" s="11" t="n"/>
    </row>
    <row r="98">
      <c r="A98" s="2" t="n"/>
      <c r="B98" s="2" t="n"/>
      <c r="C98" s="2" t="n"/>
      <c r="D98" s="3">
        <f>IF(C98="","",IFERROR(VLOOKUP(C98,'Référentiel fluides'!$A$2:$G$20,3,FALSE),0))</f>
        <v/>
      </c>
      <c r="E98" s="4">
        <f>IF(C98="","",IFERROR(VLOOKUP(C98,'Référentiel fluides'!$A$2:$G$20,2,FALSE),"À vérifier"))</f>
        <v/>
      </c>
      <c r="F98" s="5" t="n"/>
      <c r="G98" s="5" t="n"/>
      <c r="H98" s="5" t="n"/>
      <c r="I98" s="5" t="n"/>
      <c r="J98" s="3">
        <f>IF(A98="","",IF(H98&lt;=I98,"À commander",IF(H98&lt;=G98*0.25,"Stock faible","Stock normal")))</f>
        <v/>
      </c>
      <c r="K98" s="6" t="n"/>
      <c r="L98" s="2" t="n"/>
      <c r="M98" s="2" t="n"/>
      <c r="N98" s="2" t="n"/>
      <c r="O98" s="2" t="n"/>
      <c r="P98" s="6" t="n"/>
      <c r="Q98" s="7" t="n"/>
      <c r="R98" s="5" t="n"/>
      <c r="S98" s="8">
        <f>IF(A98="","",MAX(0,G98-R98))</f>
        <v/>
      </c>
      <c r="T98" s="9">
        <f>IF(A98="","",IFERROR(R98*D98/1000,0))</f>
        <v/>
      </c>
      <c r="U98" s="10">
        <f>IF(A98="","",IFERROR(R98/G98,0))</f>
        <v/>
      </c>
      <c r="V98" s="2" t="n"/>
      <c r="W98" s="7" t="n"/>
      <c r="X98" s="7" t="n"/>
      <c r="Y98" s="6" t="n"/>
      <c r="Z98" s="3">
        <f>IF(A98="","",IF(AND(W98="Oui",Y98&lt;TODAY(),Y98&lt;&gt;"",X98&lt;&gt;"Retournée"),"Retour en retard",""))</f>
        <v/>
      </c>
      <c r="AA98" s="11" t="n"/>
    </row>
    <row r="99">
      <c r="A99" s="2" t="n"/>
      <c r="B99" s="2" t="n"/>
      <c r="C99" s="2" t="n"/>
      <c r="D99" s="12">
        <f>IF(C99="","",IFERROR(VLOOKUP(C99,'Référentiel fluides'!$A$2:$G$20,3,FALSE),0))</f>
        <v/>
      </c>
      <c r="E99" s="13">
        <f>IF(C99="","",IFERROR(VLOOKUP(C99,'Référentiel fluides'!$A$2:$G$20,2,FALSE),"À vérifier"))</f>
        <v/>
      </c>
      <c r="F99" s="5" t="n"/>
      <c r="G99" s="5" t="n"/>
      <c r="H99" s="5" t="n"/>
      <c r="I99" s="5" t="n"/>
      <c r="J99" s="12">
        <f>IF(A99="","",IF(H99&lt;=I99,"À commander",IF(H99&lt;=G99*0.25,"Stock faible","Stock normal")))</f>
        <v/>
      </c>
      <c r="K99" s="6" t="n"/>
      <c r="L99" s="2" t="n"/>
      <c r="M99" s="2" t="n"/>
      <c r="N99" s="2" t="n"/>
      <c r="O99" s="2" t="n"/>
      <c r="P99" s="6" t="n"/>
      <c r="Q99" s="7" t="n"/>
      <c r="R99" s="5" t="n"/>
      <c r="S99" s="14">
        <f>IF(A99="","",MAX(0,G99-R99))</f>
        <v/>
      </c>
      <c r="T99" s="15">
        <f>IF(A99="","",IFERROR(R99*D99/1000,0))</f>
        <v/>
      </c>
      <c r="U99" s="16">
        <f>IF(A99="","",IFERROR(R99/G99,0))</f>
        <v/>
      </c>
      <c r="V99" s="2" t="n"/>
      <c r="W99" s="7" t="n"/>
      <c r="X99" s="7" t="n"/>
      <c r="Y99" s="6" t="n"/>
      <c r="Z99" s="12">
        <f>IF(A99="","",IF(AND(W99="Oui",Y99&lt;TODAY(),Y99&lt;&gt;"",X99&lt;&gt;"Retournée"),"Retour en retard",""))</f>
        <v/>
      </c>
      <c r="AA99" s="11" t="n"/>
    </row>
    <row r="100">
      <c r="A100" s="2" t="n"/>
      <c r="B100" s="2" t="n"/>
      <c r="C100" s="2" t="n"/>
      <c r="D100" s="3">
        <f>IF(C100="","",IFERROR(VLOOKUP(C100,'Référentiel fluides'!$A$2:$G$20,3,FALSE),0))</f>
        <v/>
      </c>
      <c r="E100" s="4">
        <f>IF(C100="","",IFERROR(VLOOKUP(C100,'Référentiel fluides'!$A$2:$G$20,2,FALSE),"À vérifier"))</f>
        <v/>
      </c>
      <c r="F100" s="5" t="n"/>
      <c r="G100" s="5" t="n"/>
      <c r="H100" s="5" t="n"/>
      <c r="I100" s="5" t="n"/>
      <c r="J100" s="3">
        <f>IF(A100="","",IF(H100&lt;=I100,"À commander",IF(H100&lt;=G100*0.25,"Stock faible","Stock normal")))</f>
        <v/>
      </c>
      <c r="K100" s="6" t="n"/>
      <c r="L100" s="2" t="n"/>
      <c r="M100" s="2" t="n"/>
      <c r="N100" s="2" t="n"/>
      <c r="O100" s="2" t="n"/>
      <c r="P100" s="6" t="n"/>
      <c r="Q100" s="7" t="n"/>
      <c r="R100" s="5" t="n"/>
      <c r="S100" s="8">
        <f>IF(A100="","",MAX(0,G100-R100))</f>
        <v/>
      </c>
      <c r="T100" s="9">
        <f>IF(A100="","",IFERROR(R100*D100/1000,0))</f>
        <v/>
      </c>
      <c r="U100" s="10">
        <f>IF(A100="","",IFERROR(R100/G100,0))</f>
        <v/>
      </c>
      <c r="V100" s="2" t="n"/>
      <c r="W100" s="7" t="n"/>
      <c r="X100" s="7" t="n"/>
      <c r="Y100" s="6" t="n"/>
      <c r="Z100" s="3">
        <f>IF(A100="","",IF(AND(W100="Oui",Y100&lt;TODAY(),Y100&lt;&gt;"",X100&lt;&gt;"Retournée"),"Retour en retard",""))</f>
        <v/>
      </c>
      <c r="AA100" s="11" t="n"/>
    </row>
    <row r="101">
      <c r="A101" s="2" t="n"/>
      <c r="B101" s="2" t="n"/>
      <c r="C101" s="2" t="n"/>
      <c r="D101" s="12">
        <f>IF(C101="","",IFERROR(VLOOKUP(C101,'Référentiel fluides'!$A$2:$G$20,3,FALSE),0))</f>
        <v/>
      </c>
      <c r="E101" s="13">
        <f>IF(C101="","",IFERROR(VLOOKUP(C101,'Référentiel fluides'!$A$2:$G$20,2,FALSE),"À vérifier"))</f>
        <v/>
      </c>
      <c r="F101" s="5" t="n"/>
      <c r="G101" s="5" t="n"/>
      <c r="H101" s="5" t="n"/>
      <c r="I101" s="5" t="n"/>
      <c r="J101" s="12">
        <f>IF(A101="","",IF(H101&lt;=I101,"À commander",IF(H101&lt;=G101*0.25,"Stock faible","Stock normal")))</f>
        <v/>
      </c>
      <c r="K101" s="6" t="n"/>
      <c r="L101" s="2" t="n"/>
      <c r="M101" s="2" t="n"/>
      <c r="N101" s="2" t="n"/>
      <c r="O101" s="2" t="n"/>
      <c r="P101" s="6" t="n"/>
      <c r="Q101" s="7" t="n"/>
      <c r="R101" s="5" t="n"/>
      <c r="S101" s="14">
        <f>IF(A101="","",MAX(0,G101-R101))</f>
        <v/>
      </c>
      <c r="T101" s="15">
        <f>IF(A101="","",IFERROR(R101*D101/1000,0))</f>
        <v/>
      </c>
      <c r="U101" s="16">
        <f>IF(A101="","",IFERROR(R101/G101,0))</f>
        <v/>
      </c>
      <c r="V101" s="2" t="n"/>
      <c r="W101" s="7" t="n"/>
      <c r="X101" s="7" t="n"/>
      <c r="Y101" s="6" t="n"/>
      <c r="Z101" s="12">
        <f>IF(A101="","",IF(AND(W101="Oui",Y101&lt;TODAY(),Y101&lt;&gt;"",X101&lt;&gt;"Retournée"),"Retour en retard",""))</f>
        <v/>
      </c>
      <c r="AA101" s="11" t="n"/>
    </row>
    <row r="102">
      <c r="A102" s="17" t="inlineStr">
        <is>
          <t>TOTAL</t>
        </is>
      </c>
      <c r="B102" s="17" t="n"/>
      <c r="C102" s="17" t="n"/>
      <c r="D102" s="17" t="n"/>
      <c r="E102" s="17" t="n"/>
      <c r="F102" s="18">
        <f>SUM(F2:F101)</f>
        <v/>
      </c>
      <c r="G102" s="18">
        <f>SUM(G2:G101)</f>
        <v/>
      </c>
      <c r="H102" s="18">
        <f>SUM(H2:H101)</f>
        <v/>
      </c>
      <c r="I102" s="17" t="n"/>
      <c r="J102" s="17" t="inlineStr">
        <is>
          <t>Total / moyenne</t>
        </is>
      </c>
      <c r="K102" s="17" t="n"/>
      <c r="L102" s="17" t="n"/>
      <c r="M102" s="17" t="n"/>
      <c r="N102" s="17" t="n"/>
      <c r="O102" s="17" t="n"/>
      <c r="P102" s="17" t="n"/>
      <c r="Q102" s="17" t="n"/>
      <c r="R102" s="18">
        <f>SUM(R2:R101)</f>
        <v/>
      </c>
      <c r="S102" s="18">
        <f>SUM(S2:S101)</f>
        <v/>
      </c>
      <c r="T102" s="19">
        <f>SUM(T2:T101)</f>
        <v/>
      </c>
      <c r="U102" s="20">
        <f>IFERROR(AVERAGE(U2:U101),0)</f>
        <v/>
      </c>
      <c r="V102" s="17" t="n"/>
      <c r="W102" s="17" t="n"/>
      <c r="X102" s="17" t="n"/>
      <c r="Y102" s="17" t="n"/>
      <c r="Z102" s="17" t="n"/>
      <c r="AA102" s="17" t="n"/>
    </row>
  </sheetData>
  <conditionalFormatting sqref="J2:J101">
    <cfRule type="expression" priority="1" dxfId="0" stopIfTrue="1">
      <formula>J2="À commander"</formula>
    </cfRule>
    <cfRule type="expression" priority="2" dxfId="0" stopIfTrue="1">
      <formula>J2="Stock faible"</formula>
    </cfRule>
    <cfRule type="expression" priority="3" dxfId="1" stopIfTrue="1">
      <formula>J2="Stock normal"</formula>
    </cfRule>
  </conditionalFormatting>
  <conditionalFormatting sqref="X2:X101">
    <cfRule type="expression" priority="4" dxfId="2" stopIfTrue="1">
      <formula>X2="Vide"</formula>
    </cfRule>
  </conditionalFormatting>
  <conditionalFormatting sqref="Z2:Z101">
    <cfRule type="expression" priority="5" dxfId="2" stopIfTrue="1">
      <formula>Z2="Retour en retard"</formula>
    </cfRule>
  </conditionalFormatting>
  <dataValidations count="7">
    <dataValidation sqref="C2:C101" showErrorMessage="1" showInputMessage="1" allowBlank="1" type="list">
      <formula1>'Référentiel fluides'!$A$2:$A$7</formula1>
    </dataValidation>
    <dataValidation sqref="Q2:Q101" showErrorMessage="1" showInputMessage="1" allowBlank="1" type="list">
      <formula1>"Entrée,Recharge,Récupération,Transfert,Retour"</formula1>
    </dataValidation>
    <dataValidation sqref="N2:N101" showErrorMessage="1" showInputMessage="1" allowBlank="1" type="list">
      <formula1>'Référentiel fluides'!$I$2:$I$10</formula1>
    </dataValidation>
    <dataValidation sqref="O2:O101" showErrorMessage="1" showInputMessage="1" allowBlank="1" type="list">
      <formula1>'Référentiel fluides'!$J$2:$J$10</formula1>
    </dataValidation>
    <dataValidation sqref="X2:X101" showErrorMessage="1" showInputMessage="1" allowBlank="1" type="list">
      <formula1>'Référentiel fluides'!$K$2:$K$6</formula1>
    </dataValidation>
    <dataValidation sqref="W2:W101" showErrorMessage="1" showInputMessage="1" allowBlank="1" type="list">
      <formula1>"Oui,Non"</formula1>
    </dataValidation>
    <dataValidation sqref="F2:I101 R2:R101" showErrorMessage="1" showInputMessage="1" allowBlank="1" type="decimal" operator="between">
      <formula1>0</formula1>
      <formula2>10000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6" customWidth="1" min="4" max="4"/>
    <col width="27" customWidth="1" min="5" max="5"/>
    <col width="32" customWidth="1" min="6" max="6"/>
    <col width="48" customWidth="1" min="7" max="7"/>
    <col width="20" customWidth="1" min="9" max="9"/>
    <col width="24" customWidth="1" min="10" max="10"/>
    <col width="18" customWidth="1" min="11" max="11"/>
  </cols>
  <sheetData>
    <row r="1" ht="30" customHeight="1">
      <c r="A1" s="1" t="inlineStr">
        <is>
          <t>Fluide</t>
        </is>
      </c>
      <c r="B1" s="1" t="inlineStr">
        <is>
          <t>Type</t>
        </is>
      </c>
      <c r="C1" s="1" t="inlineStr">
        <is>
          <t>PRG / GWP</t>
        </is>
      </c>
      <c r="D1" s="1" t="inlineStr">
        <is>
          <t>Unité de suivi</t>
        </is>
      </c>
      <c r="E1" s="1" t="inlineStr">
        <is>
          <t>Seuil réglementaire ou interne</t>
        </is>
      </c>
      <c r="F1" s="1" t="inlineStr">
        <is>
          <t>Commentaire</t>
        </is>
      </c>
      <c r="G1" s="1" t="inlineStr">
        <is>
          <t>Régime de manipulation</t>
        </is>
      </c>
      <c r="I1" s="21" t="inlineStr">
        <is>
          <t>Sites de stockage</t>
        </is>
      </c>
      <c r="J1" s="21" t="inlineStr">
        <is>
          <t>Techniciens responsables</t>
        </is>
      </c>
      <c r="K1" s="21" t="inlineStr">
        <is>
          <t>Statuts bouteille</t>
        </is>
      </c>
    </row>
    <row r="2">
      <c r="A2" s="2" t="inlineStr">
        <is>
          <t>R-32</t>
        </is>
      </c>
      <c r="B2" s="2" t="inlineStr">
        <is>
          <t>HFC</t>
        </is>
      </c>
      <c r="C2" s="7" t="n">
        <v>675</v>
      </c>
      <c r="D2" s="2" t="inlineStr">
        <is>
          <t>kg</t>
        </is>
      </c>
      <c r="E2" s="22" t="n">
        <v>3</v>
      </c>
      <c r="F2" s="11" t="inlineStr">
        <is>
          <t>Fluide courant pour climatisation.</t>
        </is>
      </c>
      <c r="G2" s="11" t="inlineStr">
        <is>
          <t>Habilitation fluides frigorigènes requise.</t>
        </is>
      </c>
      <c r="I2" s="2" t="inlineStr">
        <is>
          <t>Paris</t>
        </is>
      </c>
      <c r="J2" s="2" t="inlineStr">
        <is>
          <t>Camille Martin</t>
        </is>
      </c>
      <c r="K2" s="2" t="inlineStr">
        <is>
          <t>En stock</t>
        </is>
      </c>
    </row>
    <row r="3">
      <c r="A3" s="2" t="inlineStr">
        <is>
          <t>R-410A</t>
        </is>
      </c>
      <c r="B3" s="2" t="inlineStr">
        <is>
          <t>HFC</t>
        </is>
      </c>
      <c r="C3" s="7" t="n">
        <v>2088</v>
      </c>
      <c r="D3" s="2" t="inlineStr">
        <is>
          <t>kg</t>
        </is>
      </c>
      <c r="E3" s="22" t="n">
        <v>5</v>
      </c>
      <c r="F3" s="11" t="inlineStr">
        <is>
          <t>Fluide à PRG élevé.</t>
        </is>
      </c>
      <c r="G3" s="11" t="inlineStr">
        <is>
          <t>Récupération obligatoire et traçabilité renforcée.</t>
        </is>
      </c>
      <c r="I3" s="2" t="inlineStr">
        <is>
          <t>Lyon</t>
        </is>
      </c>
      <c r="J3" s="2" t="inlineStr">
        <is>
          <t>Julien Bernard</t>
        </is>
      </c>
      <c r="K3" s="2" t="inlineStr">
        <is>
          <t>En utilisation</t>
        </is>
      </c>
    </row>
    <row r="4">
      <c r="A4" s="2" t="inlineStr">
        <is>
          <t>R-407C</t>
        </is>
      </c>
      <c r="B4" s="2" t="inlineStr">
        <is>
          <t>Mélange</t>
        </is>
      </c>
      <c r="C4" s="7" t="n">
        <v>1774</v>
      </c>
      <c r="D4" s="2" t="inlineStr">
        <is>
          <t>kg</t>
        </is>
      </c>
      <c r="E4" s="22" t="n">
        <v>4</v>
      </c>
      <c r="F4" s="11" t="inlineStr">
        <is>
          <t>Mélange HFC pour installations frigorifiques.</t>
        </is>
      </c>
      <c r="G4" s="11" t="inlineStr">
        <is>
          <t>Habilitation fluides frigorigènes requise.</t>
        </is>
      </c>
      <c r="I4" s="2" t="inlineStr">
        <is>
          <t>Marseille</t>
        </is>
      </c>
      <c r="J4" s="2" t="inlineStr">
        <is>
          <t>Chloé Robert</t>
        </is>
      </c>
      <c r="K4" s="2" t="inlineStr">
        <is>
          <t>Vide</t>
        </is>
      </c>
    </row>
    <row r="5">
      <c r="A5" s="2" t="inlineStr">
        <is>
          <t>R-134a</t>
        </is>
      </c>
      <c r="B5" s="2" t="inlineStr">
        <is>
          <t>HFC</t>
        </is>
      </c>
      <c r="C5" s="7" t="n">
        <v>1430</v>
      </c>
      <c r="D5" s="2" t="inlineStr">
        <is>
          <t>kg</t>
        </is>
      </c>
      <c r="E5" s="22" t="n">
        <v>3</v>
      </c>
      <c r="F5" s="11" t="inlineStr">
        <is>
          <t>Fluide utilisé sur équipements spécifiques.</t>
        </is>
      </c>
      <c r="G5" s="11" t="inlineStr">
        <is>
          <t>Récupération obligatoire avant maintenance.</t>
        </is>
      </c>
      <c r="I5" s="2" t="inlineStr">
        <is>
          <t>Toulouse</t>
        </is>
      </c>
      <c r="J5" s="2" t="inlineStr">
        <is>
          <t>Thomas Moreau</t>
        </is>
      </c>
      <c r="K5" s="2" t="inlineStr">
        <is>
          <t>À retourner</t>
        </is>
      </c>
    </row>
    <row r="6">
      <c r="A6" s="2" t="inlineStr">
        <is>
          <t>R-1234yf</t>
        </is>
      </c>
      <c r="B6" s="2" t="inlineStr">
        <is>
          <t>HFO</t>
        </is>
      </c>
      <c r="C6" s="7" t="n">
        <v>4</v>
      </c>
      <c r="D6" s="2" t="inlineStr">
        <is>
          <t>kg</t>
        </is>
      </c>
      <c r="E6" s="22" t="n">
        <v>1</v>
      </c>
      <c r="F6" s="11" t="inlineStr">
        <is>
          <t>Fluide à faible potentiel de réchauffement.</t>
        </is>
      </c>
      <c r="G6" s="11" t="inlineStr">
        <is>
          <t>Habilitation fluides frigorigènes requise.</t>
        </is>
      </c>
      <c r="I6" s="2" t="inlineStr">
        <is>
          <t>Bordeaux</t>
        </is>
      </c>
      <c r="J6" s="2" t="inlineStr">
        <is>
          <t>Léa Petit</t>
        </is>
      </c>
      <c r="K6" s="2" t="inlineStr">
        <is>
          <t>Retournée</t>
        </is>
      </c>
    </row>
    <row r="7">
      <c r="A7" s="2" t="inlineStr">
        <is>
          <t>R-290</t>
        </is>
      </c>
      <c r="B7" s="2" t="inlineStr">
        <is>
          <t>HC</t>
        </is>
      </c>
      <c r="C7" s="7" t="n">
        <v>3</v>
      </c>
      <c r="D7" s="2" t="inlineStr">
        <is>
          <t>kg</t>
        </is>
      </c>
      <c r="E7" s="22" t="n">
        <v>1</v>
      </c>
      <c r="F7" s="11" t="inlineStr">
        <is>
          <t>Hydrocarbure inflammable.</t>
        </is>
      </c>
      <c r="G7" s="11" t="inlineStr">
        <is>
          <t>Manipulation par personnel formé, zone ventilée.</t>
        </is>
      </c>
      <c r="I7" s="2" t="inlineStr">
        <is>
          <t>Lille</t>
        </is>
      </c>
      <c r="J7" s="2" t="inlineStr">
        <is>
          <t>Nicolas Durand</t>
        </is>
      </c>
      <c r="K7" s="2" t="n"/>
    </row>
    <row r="8">
      <c r="A8" s="13" t="n"/>
      <c r="B8" s="13" t="n"/>
      <c r="C8" s="12" t="n"/>
      <c r="D8" s="13" t="n"/>
      <c r="E8" s="23" t="n"/>
      <c r="F8" s="24" t="n"/>
      <c r="G8" s="24" t="n"/>
      <c r="I8" s="2" t="inlineStr">
        <is>
          <t>Nantes</t>
        </is>
      </c>
      <c r="J8" s="2" t="inlineStr">
        <is>
          <t>Manon Leroy</t>
        </is>
      </c>
      <c r="K8" s="2" t="n"/>
    </row>
    <row r="9">
      <c r="A9" s="13" t="n"/>
      <c r="B9" s="13" t="n"/>
      <c r="C9" s="12" t="n"/>
      <c r="D9" s="13" t="n"/>
      <c r="E9" s="23" t="n"/>
      <c r="F9" s="24" t="n"/>
      <c r="G9" s="24" t="n"/>
      <c r="I9" s="2" t="inlineStr">
        <is>
          <t>Strasbourg</t>
        </is>
      </c>
      <c r="J9" s="2" t="inlineStr">
        <is>
          <t>Hugo Fontaine</t>
        </is>
      </c>
      <c r="K9" s="2" t="n"/>
    </row>
    <row r="10">
      <c r="A10" s="13" t="n"/>
      <c r="B10" s="13" t="n"/>
      <c r="C10" s="12" t="n"/>
      <c r="D10" s="13" t="n"/>
      <c r="E10" s="23" t="n"/>
      <c r="F10" s="24" t="n"/>
      <c r="G10" s="24" t="n"/>
      <c r="I10" s="2" t="inlineStr">
        <is>
          <t>Montpellier</t>
        </is>
      </c>
      <c r="J10" s="2" t="inlineStr">
        <is>
          <t>Émilie Garnier</t>
        </is>
      </c>
      <c r="K10" s="2" t="n"/>
    </row>
    <row r="11">
      <c r="A11" s="13" t="n"/>
      <c r="B11" s="13" t="n"/>
      <c r="C11" s="12" t="n"/>
      <c r="D11" s="13" t="n"/>
      <c r="E11" s="23" t="n"/>
      <c r="F11" s="24" t="n"/>
      <c r="G11" s="24" t="n"/>
    </row>
    <row r="12">
      <c r="A12" s="13" t="n"/>
      <c r="B12" s="13" t="n"/>
      <c r="C12" s="12" t="n"/>
      <c r="D12" s="13" t="n"/>
      <c r="E12" s="23" t="n"/>
      <c r="F12" s="24" t="n"/>
      <c r="G12" s="24" t="n"/>
    </row>
    <row r="13">
      <c r="A13" s="13" t="n"/>
      <c r="B13" s="13" t="n"/>
      <c r="C13" s="12" t="n"/>
      <c r="D13" s="13" t="n"/>
      <c r="E13" s="23" t="n"/>
      <c r="F13" s="24" t="n"/>
      <c r="G13" s="24" t="n"/>
    </row>
    <row r="14">
      <c r="A14" s="13" t="n"/>
      <c r="B14" s="13" t="n"/>
      <c r="C14" s="12" t="n"/>
      <c r="D14" s="13" t="n"/>
      <c r="E14" s="23" t="n"/>
      <c r="F14" s="24" t="n"/>
      <c r="G14" s="24" t="n"/>
    </row>
    <row r="15">
      <c r="A15" s="13" t="n"/>
      <c r="B15" s="13" t="n"/>
      <c r="C15" s="12" t="n"/>
      <c r="D15" s="13" t="n"/>
      <c r="E15" s="23" t="n"/>
      <c r="F15" s="24" t="n"/>
      <c r="G15" s="24" t="n"/>
    </row>
    <row r="16">
      <c r="A16" s="13" t="n"/>
      <c r="B16" s="13" t="n"/>
      <c r="C16" s="12" t="n"/>
      <c r="D16" s="13" t="n"/>
      <c r="E16" s="23" t="n"/>
      <c r="F16" s="24" t="n"/>
      <c r="G16" s="24" t="n"/>
    </row>
    <row r="17">
      <c r="A17" s="13" t="n"/>
      <c r="B17" s="13" t="n"/>
      <c r="C17" s="12" t="n"/>
      <c r="D17" s="13" t="n"/>
      <c r="E17" s="23" t="n"/>
      <c r="F17" s="24" t="n"/>
      <c r="G17" s="24" t="n"/>
    </row>
    <row r="18">
      <c r="A18" s="13" t="n"/>
      <c r="B18" s="13" t="n"/>
      <c r="C18" s="12" t="n"/>
      <c r="D18" s="13" t="n"/>
      <c r="E18" s="23" t="n"/>
      <c r="F18" s="24" t="n"/>
      <c r="G18" s="24" t="n"/>
    </row>
    <row r="19">
      <c r="A19" s="13" t="n"/>
      <c r="B19" s="13" t="n"/>
      <c r="C19" s="12" t="n"/>
      <c r="D19" s="13" t="n"/>
      <c r="E19" s="23" t="n"/>
      <c r="F19" s="24" t="n"/>
      <c r="G19" s="24" t="n"/>
    </row>
    <row r="20">
      <c r="A20" s="13" t="n"/>
      <c r="B20" s="13" t="n"/>
      <c r="C20" s="12" t="n"/>
      <c r="D20" s="13" t="n"/>
      <c r="E20" s="23" t="n"/>
      <c r="F20" s="24" t="n"/>
      <c r="G20" s="24" t="n"/>
    </row>
  </sheetData>
  <autoFilter ref="A1:G2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4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19" customWidth="1" min="3" max="3"/>
    <col width="22" customWidth="1" min="4" max="4"/>
    <col width="24" customWidth="1" min="5" max="5"/>
  </cols>
  <sheetData>
    <row r="1" ht="32" customHeight="1">
      <c r="A1" s="25" t="inlineStr">
        <is>
          <t>Tableau de bord — Suivi des bouteilles de fluides frigorigènes</t>
        </is>
      </c>
    </row>
    <row r="3">
      <c r="A3" s="21" t="inlineStr">
        <is>
          <t>Indicateurs clés</t>
        </is>
      </c>
      <c r="B3" s="26" t="n"/>
    </row>
    <row r="4">
      <c r="A4" s="27" t="inlineStr">
        <is>
          <t>Nombre total de bouteilles</t>
        </is>
      </c>
      <c r="B4" s="28">
        <f>COUNTA('Suivi bouteilles'!A2:A1000)</f>
        <v/>
      </c>
    </row>
    <row r="5">
      <c r="A5" s="29" t="inlineStr">
        <is>
          <t>Bouteilles en stock</t>
        </is>
      </c>
      <c r="B5" s="30">
        <f>COUNTIF('Suivi bouteilles'!X2:X1000,"En stock")</f>
        <v/>
      </c>
    </row>
    <row r="6">
      <c r="A6" s="27" t="inlineStr">
        <is>
          <t>Bouteilles à retourner</t>
        </is>
      </c>
      <c r="B6" s="28">
        <f>COUNTIF('Suivi bouteilles'!X2:X1000,"À retourner")</f>
        <v/>
      </c>
    </row>
    <row r="7">
      <c r="A7" s="29" t="inlineStr">
        <is>
          <t>Bouteilles avec stock faible</t>
        </is>
      </c>
      <c r="B7" s="30">
        <f>COUNTIF('Suivi bouteilles'!J2:J1000,"Stock faible")</f>
        <v/>
      </c>
    </row>
    <row r="8">
      <c r="A8" s="27" t="inlineStr">
        <is>
          <t>Quantité totale restante (kg)</t>
        </is>
      </c>
      <c r="B8" s="8">
        <f>SUM('Suivi bouteilles'!S2:S1000)</f>
        <v/>
      </c>
    </row>
    <row r="9">
      <c r="A9" s="29" t="inlineStr">
        <is>
          <t>Quantité totale consommée/récupérée (kg)</t>
        </is>
      </c>
      <c r="B9" s="14">
        <f>SUM('Suivi bouteilles'!R2:R1000)</f>
        <v/>
      </c>
    </row>
    <row r="10">
      <c r="A10" s="27" t="inlineStr">
        <is>
          <t>Émissions estimées associées (tCO₂e)</t>
        </is>
      </c>
      <c r="B10" s="9">
        <f>SUM('Suivi bouteilles'!T2:T1000)</f>
        <v/>
      </c>
    </row>
    <row r="11">
      <c r="A11" s="29" t="inlineStr">
        <is>
          <t>Taux moyen de consommation</t>
        </is>
      </c>
      <c r="B11" s="16">
        <f>IFERROR(AVERAGE('Suivi bouteilles'!U2:U101),0)</f>
        <v/>
      </c>
    </row>
    <row r="15">
      <c r="A15" s="21" t="inlineStr">
        <is>
          <t>Fluide</t>
        </is>
      </c>
      <c r="B15" s="21" t="inlineStr">
        <is>
          <t>Nombre de bouteilles</t>
        </is>
      </c>
      <c r="C15" s="21" t="inlineStr">
        <is>
          <t>Stock actuel (kg)</t>
        </is>
      </c>
      <c r="D15" s="21" t="inlineStr">
        <is>
          <t>Quantité utilisée (kg)</t>
        </is>
      </c>
      <c r="E15" s="21" t="inlineStr">
        <is>
          <t>Équivalent CO₂ (tCO₂e)</t>
        </is>
      </c>
    </row>
    <row r="16">
      <c r="A16" s="4" t="inlineStr">
        <is>
          <t>R-32</t>
        </is>
      </c>
      <c r="B16" s="31">
        <f>COUNTIF('Suivi bouteilles'!$C$2:$C$101,A16)</f>
        <v/>
      </c>
      <c r="C16" s="8">
        <f>SUMIF('Suivi bouteilles'!$C$2:$C$101,A16,'Suivi bouteilles'!$H$2:$H$101)</f>
        <v/>
      </c>
      <c r="D16" s="8">
        <f>SUMIF('Suivi bouteilles'!$C$2:$C$101,A16,'Suivi bouteilles'!$R$2:$R$101)</f>
        <v/>
      </c>
      <c r="E16" s="9">
        <f>SUMIF('Suivi bouteilles'!$C$2:$C$101,A16,'Suivi bouteilles'!$T$2:$T$101)</f>
        <v/>
      </c>
    </row>
    <row r="17">
      <c r="A17" s="13" t="inlineStr">
        <is>
          <t>R-410A</t>
        </is>
      </c>
      <c r="B17" s="32">
        <f>COUNTIF('Suivi bouteilles'!$C$2:$C$101,A17)</f>
        <v/>
      </c>
      <c r="C17" s="14">
        <f>SUMIF('Suivi bouteilles'!$C$2:$C$101,A17,'Suivi bouteilles'!$H$2:$H$101)</f>
        <v/>
      </c>
      <c r="D17" s="14">
        <f>SUMIF('Suivi bouteilles'!$C$2:$C$101,A17,'Suivi bouteilles'!$R$2:$R$101)</f>
        <v/>
      </c>
      <c r="E17" s="15">
        <f>SUMIF('Suivi bouteilles'!$C$2:$C$101,A17,'Suivi bouteilles'!$T$2:$T$101)</f>
        <v/>
      </c>
    </row>
    <row r="18">
      <c r="A18" s="4" t="inlineStr">
        <is>
          <t>R-407C</t>
        </is>
      </c>
      <c r="B18" s="31">
        <f>COUNTIF('Suivi bouteilles'!$C$2:$C$101,A18)</f>
        <v/>
      </c>
      <c r="C18" s="8">
        <f>SUMIF('Suivi bouteilles'!$C$2:$C$101,A18,'Suivi bouteilles'!$H$2:$H$101)</f>
        <v/>
      </c>
      <c r="D18" s="8">
        <f>SUMIF('Suivi bouteilles'!$C$2:$C$101,A18,'Suivi bouteilles'!$R$2:$R$101)</f>
        <v/>
      </c>
      <c r="E18" s="9">
        <f>SUMIF('Suivi bouteilles'!$C$2:$C$101,A18,'Suivi bouteilles'!$T$2:$T$101)</f>
        <v/>
      </c>
    </row>
    <row r="19">
      <c r="A19" s="13" t="inlineStr">
        <is>
          <t>R-134a</t>
        </is>
      </c>
      <c r="B19" s="32">
        <f>COUNTIF('Suivi bouteilles'!$C$2:$C$101,A19)</f>
        <v/>
      </c>
      <c r="C19" s="14">
        <f>SUMIF('Suivi bouteilles'!$C$2:$C$101,A19,'Suivi bouteilles'!$H$2:$H$101)</f>
        <v/>
      </c>
      <c r="D19" s="14">
        <f>SUMIF('Suivi bouteilles'!$C$2:$C$101,A19,'Suivi bouteilles'!$R$2:$R$101)</f>
        <v/>
      </c>
      <c r="E19" s="15">
        <f>SUMIF('Suivi bouteilles'!$C$2:$C$101,A19,'Suivi bouteilles'!$T$2:$T$101)</f>
        <v/>
      </c>
    </row>
    <row r="20">
      <c r="A20" s="4" t="inlineStr">
        <is>
          <t>R-1234yf</t>
        </is>
      </c>
      <c r="B20" s="31">
        <f>COUNTIF('Suivi bouteilles'!$C$2:$C$101,A20)</f>
        <v/>
      </c>
      <c r="C20" s="8">
        <f>SUMIF('Suivi bouteilles'!$C$2:$C$101,A20,'Suivi bouteilles'!$H$2:$H$101)</f>
        <v/>
      </c>
      <c r="D20" s="8">
        <f>SUMIF('Suivi bouteilles'!$C$2:$C$101,A20,'Suivi bouteilles'!$R$2:$R$101)</f>
        <v/>
      </c>
      <c r="E20" s="9">
        <f>SUMIF('Suivi bouteilles'!$C$2:$C$101,A20,'Suivi bouteilles'!$T$2:$T$101)</f>
        <v/>
      </c>
    </row>
    <row r="21">
      <c r="A21" s="13" t="inlineStr">
        <is>
          <t>R-290</t>
        </is>
      </c>
      <c r="B21" s="32">
        <f>COUNTIF('Suivi bouteilles'!$C$2:$C$101,A21)</f>
        <v/>
      </c>
      <c r="C21" s="14">
        <f>SUMIF('Suivi bouteilles'!$C$2:$C$101,A21,'Suivi bouteilles'!$H$2:$H$101)</f>
        <v/>
      </c>
      <c r="D21" s="14">
        <f>SUMIF('Suivi bouteilles'!$C$2:$C$101,A21,'Suivi bouteilles'!$R$2:$R$101)</f>
        <v/>
      </c>
      <c r="E21" s="15">
        <f>SUMIF('Suivi bouteilles'!$C$2:$C$101,A21,'Suivi bouteilles'!$T$2:$T$101)</f>
        <v/>
      </c>
    </row>
    <row r="24">
      <c r="A24" s="21" t="inlineStr">
        <is>
          <t>Statut bouteille</t>
        </is>
      </c>
      <c r="B24" s="21" t="inlineStr">
        <is>
          <t>Nombre</t>
        </is>
      </c>
    </row>
    <row r="25">
      <c r="A25" s="4" t="inlineStr">
        <is>
          <t>En stock</t>
        </is>
      </c>
      <c r="B25" s="31">
        <f>COUNTIF('Suivi bouteilles'!$X$2:$X$101,A25)</f>
        <v/>
      </c>
    </row>
    <row r="26">
      <c r="A26" s="13" t="inlineStr">
        <is>
          <t>En utilisation</t>
        </is>
      </c>
      <c r="B26" s="32">
        <f>COUNTIF('Suivi bouteilles'!$X$2:$X$101,A26)</f>
        <v/>
      </c>
    </row>
    <row r="27">
      <c r="A27" s="4" t="inlineStr">
        <is>
          <t>Vide</t>
        </is>
      </c>
      <c r="B27" s="31">
        <f>COUNTIF('Suivi bouteilles'!$X$2:$X$101,A27)</f>
        <v/>
      </c>
    </row>
    <row r="28">
      <c r="A28" s="13" t="inlineStr">
        <is>
          <t>À retourner</t>
        </is>
      </c>
      <c r="B28" s="32">
        <f>COUNTIF('Suivi bouteilles'!$X$2:$X$101,A28)</f>
        <v/>
      </c>
    </row>
    <row r="29">
      <c r="A29" s="4" t="inlineStr">
        <is>
          <t>Retournée</t>
        </is>
      </c>
      <c r="B29" s="31">
        <f>COUNTIF('Suivi bouteilles'!$X$2:$X$101,A29)</f>
        <v/>
      </c>
    </row>
    <row r="32">
      <c r="A32" s="21" t="inlineStr">
        <is>
          <t>Mois</t>
        </is>
      </c>
      <c r="B32" s="21" t="inlineStr">
        <is>
          <t>Date de début</t>
        </is>
      </c>
      <c r="C32" s="21" t="inlineStr">
        <is>
          <t>Date de fin</t>
        </is>
      </c>
      <c r="D32" s="21" t="inlineStr">
        <is>
          <t>Quantité utilisée / récupérée (kg)</t>
        </is>
      </c>
    </row>
    <row r="33">
      <c r="A33" s="4" t="inlineStr">
        <is>
          <t>Janvier 2026</t>
        </is>
      </c>
      <c r="B33" s="33" t="n">
        <v>46023</v>
      </c>
      <c r="C33" s="33" t="n">
        <v>46053</v>
      </c>
      <c r="D33" s="8">
        <f>SUMIFS('Suivi bouteilles'!$R$2:$R$101,'Suivi bouteilles'!$P$2:$P$101,"&gt;="&amp;B33,'Suivi bouteilles'!$P$2:$P$101,"&lt;="&amp;C33)</f>
        <v/>
      </c>
    </row>
    <row r="34">
      <c r="A34" s="13" t="inlineStr">
        <is>
          <t>Février 2026</t>
        </is>
      </c>
      <c r="B34" s="34" t="n">
        <v>46054</v>
      </c>
      <c r="C34" s="34" t="n">
        <v>46081</v>
      </c>
      <c r="D34" s="14">
        <f>SUMIFS('Suivi bouteilles'!$R$2:$R$101,'Suivi bouteilles'!$P$2:$P$101,"&gt;="&amp;B34,'Suivi bouteilles'!$P$2:$P$101,"&lt;="&amp;C34)</f>
        <v/>
      </c>
    </row>
    <row r="35">
      <c r="A35" s="4" t="inlineStr">
        <is>
          <t>Mars 2026</t>
        </is>
      </c>
      <c r="B35" s="33" t="n">
        <v>46082</v>
      </c>
      <c r="C35" s="33" t="n">
        <v>46112</v>
      </c>
      <c r="D35" s="8">
        <f>SUMIFS('Suivi bouteilles'!$R$2:$R$101,'Suivi bouteilles'!$P$2:$P$101,"&gt;="&amp;B35,'Suivi bouteilles'!$P$2:$P$101,"&lt;="&amp;C35)</f>
        <v/>
      </c>
    </row>
    <row r="36">
      <c r="A36" s="13" t="inlineStr">
        <is>
          <t>Avril 2026</t>
        </is>
      </c>
      <c r="B36" s="34" t="n">
        <v>46113</v>
      </c>
      <c r="C36" s="34" t="n">
        <v>46142</v>
      </c>
      <c r="D36" s="14">
        <f>SUMIFS('Suivi bouteilles'!$R$2:$R$101,'Suivi bouteilles'!$P$2:$P$101,"&gt;="&amp;B36,'Suivi bouteilles'!$P$2:$P$101,"&lt;="&amp;C36)</f>
        <v/>
      </c>
    </row>
    <row r="37">
      <c r="A37" s="4" t="inlineStr">
        <is>
          <t>Mai 2026</t>
        </is>
      </c>
      <c r="B37" s="33" t="n">
        <v>46143</v>
      </c>
      <c r="C37" s="33" t="n">
        <v>46173</v>
      </c>
      <c r="D37" s="8">
        <f>SUMIFS('Suivi bouteilles'!$R$2:$R$101,'Suivi bouteilles'!$P$2:$P$101,"&gt;="&amp;B37,'Suivi bouteilles'!$P$2:$P$101,"&lt;="&amp;C37)</f>
        <v/>
      </c>
    </row>
    <row r="38">
      <c r="A38" s="13" t="inlineStr">
        <is>
          <t>Juin 2026</t>
        </is>
      </c>
      <c r="B38" s="34" t="n">
        <v>46174</v>
      </c>
      <c r="C38" s="34" t="n">
        <v>46203</v>
      </c>
      <c r="D38" s="14">
        <f>SUMIFS('Suivi bouteilles'!$R$2:$R$101,'Suivi bouteilles'!$P$2:$P$101,"&gt;="&amp;B38,'Suivi bouteilles'!$P$2:$P$101,"&lt;="&amp;C38)</f>
        <v/>
      </c>
    </row>
    <row r="39">
      <c r="A39" s="4" t="inlineStr">
        <is>
          <t>Juillet 2026</t>
        </is>
      </c>
      <c r="B39" s="33" t="n">
        <v>46204</v>
      </c>
      <c r="C39" s="33" t="n">
        <v>46234</v>
      </c>
      <c r="D39" s="8">
        <f>SUMIFS('Suivi bouteilles'!$R$2:$R$101,'Suivi bouteilles'!$P$2:$P$101,"&gt;="&amp;B39,'Suivi bouteilles'!$P$2:$P$101,"&lt;="&amp;C39)</f>
        <v/>
      </c>
    </row>
    <row r="40">
      <c r="A40" s="13" t="inlineStr">
        <is>
          <t>Août 2026</t>
        </is>
      </c>
      <c r="B40" s="34" t="n">
        <v>46235</v>
      </c>
      <c r="C40" s="34" t="n">
        <v>46265</v>
      </c>
      <c r="D40" s="14">
        <f>SUMIFS('Suivi bouteilles'!$R$2:$R$101,'Suivi bouteilles'!$P$2:$P$101,"&gt;="&amp;B40,'Suivi bouteilles'!$P$2:$P$101,"&lt;="&amp;C40)</f>
        <v/>
      </c>
    </row>
    <row r="41">
      <c r="A41" s="4" t="inlineStr">
        <is>
          <t>Septembre 2026</t>
        </is>
      </c>
      <c r="B41" s="33" t="n">
        <v>46266</v>
      </c>
      <c r="C41" s="33" t="n">
        <v>46295</v>
      </c>
      <c r="D41" s="8">
        <f>SUMIFS('Suivi bouteilles'!$R$2:$R$101,'Suivi bouteilles'!$P$2:$P$101,"&gt;="&amp;B41,'Suivi bouteilles'!$P$2:$P$101,"&lt;="&amp;C41)</f>
        <v/>
      </c>
    </row>
    <row r="42">
      <c r="A42" s="13" t="inlineStr">
        <is>
          <t>Octobre 2026</t>
        </is>
      </c>
      <c r="B42" s="34" t="n">
        <v>46296</v>
      </c>
      <c r="C42" s="34" t="n">
        <v>46326</v>
      </c>
      <c r="D42" s="14">
        <f>SUMIFS('Suivi bouteilles'!$R$2:$R$101,'Suivi bouteilles'!$P$2:$P$101,"&gt;="&amp;B42,'Suivi bouteilles'!$P$2:$P$101,"&lt;="&amp;C42)</f>
        <v/>
      </c>
    </row>
    <row r="43">
      <c r="A43" s="4" t="inlineStr">
        <is>
          <t>Novembre 2026</t>
        </is>
      </c>
      <c r="B43" s="33" t="n">
        <v>46327</v>
      </c>
      <c r="C43" s="33" t="n">
        <v>46356</v>
      </c>
      <c r="D43" s="8">
        <f>SUMIFS('Suivi bouteilles'!$R$2:$R$101,'Suivi bouteilles'!$P$2:$P$101,"&gt;="&amp;B43,'Suivi bouteilles'!$P$2:$P$101,"&lt;="&amp;C43)</f>
        <v/>
      </c>
    </row>
    <row r="44">
      <c r="A44" s="13" t="inlineStr">
        <is>
          <t>Décembre 2026</t>
        </is>
      </c>
      <c r="B44" s="34" t="n">
        <v>46357</v>
      </c>
      <c r="C44" s="34" t="n">
        <v>46387</v>
      </c>
      <c r="D44" s="14">
        <f>SUMIFS('Suivi bouteilles'!$R$2:$R$101,'Suivi bouteilles'!$P$2:$P$101,"&gt;="&amp;B44,'Suivi bouteilles'!$P$2:$P$101,"&lt;="&amp;C44)</f>
        <v/>
      </c>
    </row>
  </sheetData>
  <mergeCells count="1">
    <mergeCell ref="A1:R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5" customWidth="1" min="2" max="2"/>
    <col width="43" customWidth="1" min="3" max="3"/>
    <col width="40" customWidth="1" min="4" max="4"/>
    <col width="37" customWidth="1" min="5" max="5"/>
    <col width="18" customWidth="1" min="6" max="6"/>
  </cols>
  <sheetData>
    <row r="1" ht="32" customHeight="1">
      <c r="A1" s="25" t="inlineStr">
        <is>
          <t>Mode d'emploi — Suivi des bouteilles de fluides frigorigènes</t>
        </is>
      </c>
    </row>
    <row r="3">
      <c r="A3" s="21" t="inlineStr">
        <is>
          <t>Élément</t>
        </is>
      </c>
      <c r="B3" s="21" t="inlineStr">
        <is>
          <t>Consignes d'utilisation</t>
        </is>
      </c>
      <c r="C3" s="21" t="inlineStr">
        <is>
          <t>Colonnes ou informations concernées</t>
        </is>
      </c>
      <c r="D3" s="21" t="inlineStr">
        <is>
          <t>Contrôle recommandé</t>
        </is>
      </c>
      <c r="E3" s="21" t="inlineStr">
        <is>
          <t>Résultat attendu</t>
        </is>
      </c>
      <c r="F3" s="21" t="inlineStr">
        <is>
          <t>Fréquence</t>
        </is>
      </c>
    </row>
    <row r="4" ht="54" customHeight="1">
      <c r="A4" s="35" t="inlineStr">
        <is>
          <t>Suivi bouteilles</t>
        </is>
      </c>
      <c r="B4" s="35" t="inlineStr">
        <is>
          <t>Saisir une ligne par bouteille ou lot réceptionné. Les cellules jaune pâle sont modifiables.</t>
        </is>
      </c>
      <c r="C4" s="35" t="inlineStr">
        <is>
          <t>Identité, quantités, dates, fournisseur, site et technicien.</t>
        </is>
      </c>
      <c r="D4" s="35" t="inlineStr">
        <is>
          <t>Vérifier la cohérence entre stock actuel, seuil et mouvement.</t>
        </is>
      </c>
      <c r="E4" s="35" t="inlineStr">
        <is>
          <t>Traçabilité complète de chaque bouteille.</t>
        </is>
      </c>
      <c r="F4" s="35" t="inlineStr">
        <is>
          <t>À chaque mouvement.</t>
        </is>
      </c>
    </row>
    <row r="5" ht="54" customHeight="1">
      <c r="A5" s="24" t="inlineStr">
        <is>
          <t>Référentiel fluides</t>
        </is>
      </c>
      <c r="B5" s="24" t="inlineStr">
        <is>
          <t>Maintenir la liste des fluides, PRG, types et régimes de manipulation.</t>
        </is>
      </c>
      <c r="C5" s="24" t="inlineStr">
        <is>
          <t>Fluide, type, PRG / GWP, seuil interne et régime.</t>
        </is>
      </c>
      <c r="D5" s="24" t="inlineStr">
        <is>
          <t>Utiliser uniquement des valeurs vérifiées par l'entreprise.</t>
        </is>
      </c>
      <c r="E5" s="24" t="inlineStr">
        <is>
          <t>Listes déroulantes et recherches automatiques fiables.</t>
        </is>
      </c>
      <c r="F5" s="24" t="inlineStr">
        <is>
          <t>À chaque évolution du référentiel.</t>
        </is>
      </c>
    </row>
    <row r="6" ht="54" customHeight="1">
      <c r="A6" s="35" t="inlineStr">
        <is>
          <t>PRG / GWP</t>
        </is>
      </c>
      <c r="B6" s="35" t="inlineStr">
        <is>
          <t>Le PRG et le type de fluide sont récupérés automatiquement depuis le référentiel.</t>
        </is>
      </c>
      <c r="C6" s="35" t="inlineStr">
        <is>
          <t>Colonnes PRG / GWP et Type de fluide.</t>
        </is>
      </c>
      <c r="D6" s="35" t="inlineStr">
        <is>
          <t>Toute valeur À vérifier doit être corrigée dans le référentiel.</t>
        </is>
      </c>
      <c r="E6" s="35" t="inlineStr">
        <is>
          <t>Calcul de l'équivalent CO₂ disponible.</t>
        </is>
      </c>
      <c r="F6" s="35" t="inlineStr">
        <is>
          <t>Lors de la saisie du fluide.</t>
        </is>
      </c>
    </row>
    <row r="7" ht="54" customHeight="1">
      <c r="A7" s="24" t="inlineStr">
        <is>
          <t>Stock actuel</t>
        </is>
      </c>
      <c r="B7" s="24" t="inlineStr">
        <is>
          <t>Renseigner le stock réellement mesuré lors du contrôle.</t>
        </is>
      </c>
      <c r="C7" s="24" t="inlineStr">
        <is>
          <t>Quantité initiale, stock actuel, seuil d'alerte.</t>
        </is>
      </c>
      <c r="D7" s="24" t="inlineStr">
        <is>
          <t>Comparer le statut stock à la situation physique.</t>
        </is>
      </c>
      <c r="E7" s="24" t="inlineStr">
        <is>
          <t>Alerte À commander ou Stock faible si nécessaire.</t>
        </is>
      </c>
      <c r="F7" s="24" t="inlineStr">
        <is>
          <t>Après chaque sortie ou réception.</t>
        </is>
      </c>
    </row>
    <row r="8" ht="54" customHeight="1">
      <c r="A8" s="35" t="inlineStr">
        <is>
          <t>Mouvements</t>
        </is>
      </c>
      <c r="B8" s="35" t="inlineStr">
        <is>
          <t>Sélectionner l'opération puis renseigner la quantité utilisée ou récupérée.</t>
        </is>
      </c>
      <c r="C8" s="35" t="inlineStr">
        <is>
          <t>Date du dernier mouvement, opération, quantité, bordereau.</t>
        </is>
      </c>
      <c r="D8" s="35" t="inlineStr">
        <is>
          <t>Conserver le justificatif ou bordereau associé.</t>
        </is>
      </c>
      <c r="E8" s="35" t="inlineStr">
        <is>
          <t>Calcul de quantité restante, taux de consommation et tCO₂e.</t>
        </is>
      </c>
      <c r="F8" s="35" t="inlineStr">
        <is>
          <t>Après chaque intervention.</t>
        </is>
      </c>
    </row>
    <row r="9" ht="54" customHeight="1">
      <c r="A9" s="24" t="inlineStr">
        <is>
          <t>Consigne et retour</t>
        </is>
      </c>
      <c r="B9" s="24" t="inlineStr">
        <is>
          <t>Cocher Oui pour les bouteilles consignées et renseigner la date prévue de retour.</t>
        </is>
      </c>
      <c r="C9" s="24" t="inlineStr">
        <is>
          <t>Consignée, statut bouteille, date prévue, alerte retour.</t>
        </is>
      </c>
      <c r="D9" s="24" t="inlineStr">
        <is>
          <t>Traiter sans délai les alertes Retour en retard.</t>
        </is>
      </c>
      <c r="E9" s="24" t="inlineStr">
        <is>
          <t>Retour fournisseur documenté et statut Retournée.</t>
        </is>
      </c>
      <c r="F9" s="24" t="inlineStr">
        <is>
          <t>Hebdomadaire.</t>
        </is>
      </c>
    </row>
    <row r="10" ht="54" customHeight="1">
      <c r="A10" s="35" t="inlineStr">
        <is>
          <t>Tableau de bord</t>
        </is>
      </c>
      <c r="B10" s="35" t="inlineStr">
        <is>
          <t>Consulter les indicateurs et graphiques pour piloter le stock et les retours.</t>
        </is>
      </c>
      <c r="C10" s="35" t="inlineStr">
        <is>
          <t>Indicateurs, synthèse par fluide, suivi mensuel.</t>
        </is>
      </c>
      <c r="D10" s="35" t="inlineStr">
        <is>
          <t>Analyser les stocks faibles et bouteilles à retourner.</t>
        </is>
      </c>
      <c r="E10" s="35" t="inlineStr">
        <is>
          <t>Vision consolidée pour maintenance et environnement.</t>
        </is>
      </c>
      <c r="F10" s="35" t="inlineStr">
        <is>
          <t>Mensuelle.</t>
        </is>
      </c>
    </row>
    <row r="11" ht="54" customHeight="1">
      <c r="A11" s="24" t="inlineStr">
        <is>
          <t>Données réglementaires</t>
        </is>
      </c>
      <c r="B11" s="24" t="inlineStr">
        <is>
          <t>Conserver les bordereaux et les justificatifs conformément aux procédures internes.</t>
        </is>
      </c>
      <c r="C11" s="24" t="inlineStr">
        <is>
          <t>N° bordereau / justificatif et observations.</t>
        </is>
      </c>
      <c r="D11" s="24" t="inlineStr">
        <is>
          <t>Vérifier que chaque opération est documentée.</t>
        </is>
      </c>
      <c r="E11" s="24" t="inlineStr">
        <is>
          <t>Dossier de traçabilité complet.</t>
        </is>
      </c>
      <c r="F11" s="24" t="inlineStr">
        <is>
          <t>À chaque opération.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2026-09-08T18:22:45Z</dcterms:created>
  <dcterms:modified xmlns:dcterms="http://purl.org/dc/terms/" xmlns:xsi="http://www.w3.org/2001/XMLSchema-instance" xsi:type="dcterms:W3CDTF">2026-09-08T18:22:45Z</dcterms:modified>
</cp:coreProperties>
</file>