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es techniques" sheetId="1" state="visible" r:id="rId1"/>
    <sheet xmlns:r="http://schemas.openxmlformats.org/officeDocument/2006/relationships" name="Composa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164" fontId="4" fillId="6" borderId="1" pivotButton="0" quotePrefix="0" xfId="0"/>
    <xf numFmtId="165" fontId="4" fillId="6" borderId="1" pivotButton="0" quotePrefix="0" xfId="0"/>
    <xf numFmtId="0" fontId="3" fillId="4" borderId="1" applyAlignment="1" pivotButton="0" quotePrefix="0" xfId="0">
      <alignment horizontal="left" vertical="center"/>
    </xf>
    <xf numFmtId="1" fontId="4" fillId="3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5" fillId="7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3" borderId="1" pivotButton="0" quotePrefix="0" xfId="0"/>
    <xf numFmtId="0" fontId="3" fillId="5" borderId="1" pivotButton="0" quotePrefix="0" xfId="0"/>
    <xf numFmtId="0" fontId="2" fillId="2" borderId="1" pivotButton="0" quotePrefix="0" xfId="0"/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de production vs Prix de vente par produit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'Fiches techniques'!H3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'Fiches techniques'!$A$4:$A$12</f>
            </numRef>
          </cat>
          <val>
            <numRef>
              <f>'Fiches techniques'!$H$4:$H$12</f>
            </numRef>
          </val>
        </ser>
        <ser>
          <idx val="1"/>
          <order val="1"/>
          <tx>
            <strRef>
              <f>'Fiches techniques'!I3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'Fiches techniques'!$A$4:$A$12</f>
            </numRef>
          </cat>
          <val>
            <numRef>
              <f>'Fiches techniques'!$I$4:$I$12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Produit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produits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bord'!$A$14:$A$17</f>
            </numRef>
          </cat>
          <val>
            <numRef>
              <f>'Tableau de bord'!$B$14:$B$17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4" customWidth="1" min="3" max="3"/>
    <col width="11" customWidth="1" min="4" max="4"/>
    <col width="16" customWidth="1" min="5" max="5"/>
    <col width="16" customWidth="1" min="6" max="6"/>
    <col width="18" customWidth="1" min="7" max="7"/>
    <col width="14" customWidth="1" min="8" max="8"/>
    <col width="15" customWidth="1" min="9" max="9"/>
    <col width="12" customWidth="1" min="10" max="10"/>
    <col width="10" customWidth="1" min="11" max="11"/>
    <col width="14" customWidth="1" min="12" max="12"/>
    <col width="11" customWidth="1" min="13" max="13"/>
    <col width="14" customWidth="1" min="14" max="14"/>
  </cols>
  <sheetData>
    <row r="1" ht="26" customHeight="1">
      <c r="A1" s="1" t="inlineStr">
        <is>
          <t>FICHES TECHNIQUES PRODUITS - Suivi 2026</t>
        </is>
      </c>
    </row>
    <row r="3" ht="32" customHeight="1">
      <c r="A3" s="2" t="inlineStr">
        <is>
          <t>Référence</t>
        </is>
      </c>
      <c r="B3" s="2" t="inlineStr">
        <is>
          <t>Désignation</t>
        </is>
      </c>
      <c r="C3" s="2" t="inlineStr">
        <is>
          <t>Catégorie</t>
        </is>
      </c>
      <c r="D3" s="2" t="inlineStr">
        <is>
          <t>Poids (kg)</t>
        </is>
      </c>
      <c r="E3" s="2" t="inlineStr">
        <is>
          <t>Dimensions (mm)</t>
        </is>
      </c>
      <c r="F3" s="2" t="inlineStr">
        <is>
          <t>Coût matières (€)</t>
        </is>
      </c>
      <c r="G3" s="2" t="inlineStr">
        <is>
          <t>Coût main d'oeuvre (€)</t>
        </is>
      </c>
      <c r="H3" s="2" t="inlineStr">
        <is>
          <t>Coût total (€)</t>
        </is>
      </c>
      <c r="I3" s="2" t="inlineStr">
        <is>
          <t>Prix de vente (€)</t>
        </is>
      </c>
      <c r="J3" s="2" t="inlineStr">
        <is>
          <t>Marge (€)</t>
        </is>
      </c>
      <c r="K3" s="2" t="inlineStr">
        <is>
          <t>Marge (%)</t>
        </is>
      </c>
      <c r="L3" s="2" t="inlineStr">
        <is>
          <t>Stock disponible</t>
        </is>
      </c>
      <c r="M3" s="2" t="inlineStr">
        <is>
          <t>Seuil alerte</t>
        </is>
      </c>
      <c r="N3" s="2" t="inlineStr">
        <is>
          <t>Statut stock</t>
        </is>
      </c>
    </row>
    <row r="4">
      <c r="A4" s="3" t="inlineStr">
        <is>
          <t>FT-001</t>
        </is>
      </c>
      <c r="B4" s="4" t="inlineStr">
        <is>
          <t>Support mural aluminium</t>
        </is>
      </c>
      <c r="C4" s="3" t="inlineStr">
        <is>
          <t>Mécanique</t>
        </is>
      </c>
      <c r="D4" s="3" t="n">
        <v>1.2</v>
      </c>
      <c r="E4" s="3" t="inlineStr">
        <is>
          <t>300x150x40</t>
        </is>
      </c>
      <c r="F4" s="5" t="n">
        <v>8.5</v>
      </c>
      <c r="G4" s="5" t="n">
        <v>6</v>
      </c>
      <c r="H4" s="6">
        <f>F4+G4</f>
        <v/>
      </c>
      <c r="I4" s="5" t="n">
        <v>42</v>
      </c>
      <c r="J4" s="6">
        <f>I4-H4</f>
        <v/>
      </c>
      <c r="K4" s="7">
        <f>IFERROR(J4/I4,0)</f>
        <v/>
      </c>
      <c r="L4" s="8" t="n">
        <v>25</v>
      </c>
      <c r="M4" s="8" t="n">
        <v>20</v>
      </c>
      <c r="N4" s="3">
        <f>IF(L4&lt;M4,"Stock faible",IF(L4&lt;M4*2,"Stock moyen","Stock OK"))</f>
        <v/>
      </c>
    </row>
    <row r="5">
      <c r="A5" s="9" t="inlineStr">
        <is>
          <t>FT-002</t>
        </is>
      </c>
      <c r="B5" s="10" t="inlineStr">
        <is>
          <t>Carte électronique CTRL-V2</t>
        </is>
      </c>
      <c r="C5" s="9" t="inlineStr">
        <is>
          <t>Électronique</t>
        </is>
      </c>
      <c r="D5" s="9" t="n">
        <v>0.15</v>
      </c>
      <c r="E5" s="9" t="inlineStr">
        <is>
          <t>80x60x15</t>
        </is>
      </c>
      <c r="F5" s="5" t="n">
        <v>22</v>
      </c>
      <c r="G5" s="5" t="n">
        <v>15</v>
      </c>
      <c r="H5" s="11">
        <f>F5+G5</f>
        <v/>
      </c>
      <c r="I5" s="5" t="n">
        <v>60</v>
      </c>
      <c r="J5" s="11">
        <f>I5-H5</f>
        <v/>
      </c>
      <c r="K5" s="12">
        <f>IFERROR(J5/I5,0)</f>
        <v/>
      </c>
      <c r="L5" s="8" t="n">
        <v>8</v>
      </c>
      <c r="M5" s="8" t="n">
        <v>20</v>
      </c>
      <c r="N5" s="9">
        <f>IF(L5&lt;M5,"Stock faible",IF(L5&lt;M5*2,"Stock moyen","Stock OK"))</f>
        <v/>
      </c>
    </row>
    <row r="6">
      <c r="A6" s="3" t="inlineStr">
        <is>
          <t>FT-003</t>
        </is>
      </c>
      <c r="B6" s="4" t="inlineStr">
        <is>
          <t>Housse textile renforcée</t>
        </is>
      </c>
      <c r="C6" s="3" t="inlineStr">
        <is>
          <t>Textile</t>
        </is>
      </c>
      <c r="D6" s="3" t="n">
        <v>0.8</v>
      </c>
      <c r="E6" s="3" t="inlineStr">
        <is>
          <t>500x400x20</t>
        </is>
      </c>
      <c r="F6" s="5" t="n">
        <v>6.2</v>
      </c>
      <c r="G6" s="5" t="n">
        <v>4.5</v>
      </c>
      <c r="H6" s="6">
        <f>F6+G6</f>
        <v/>
      </c>
      <c r="I6" s="5" t="n">
        <v>90</v>
      </c>
      <c r="J6" s="6">
        <f>I6-H6</f>
        <v/>
      </c>
      <c r="K6" s="7">
        <f>IFERROR(J6/I6,0)</f>
        <v/>
      </c>
      <c r="L6" s="8" t="n">
        <v>15</v>
      </c>
      <c r="M6" s="8" t="n">
        <v>20</v>
      </c>
      <c r="N6" s="3">
        <f>IF(L6&lt;M6,"Stock faible",IF(L6&lt;M6*2,"Stock moyen","Stock OK"))</f>
        <v/>
      </c>
    </row>
    <row r="7">
      <c r="A7" s="9" t="inlineStr">
        <is>
          <t>FT-004</t>
        </is>
      </c>
      <c r="B7" s="10" t="inlineStr">
        <is>
          <t>Boîtier plastique injecté</t>
        </is>
      </c>
      <c r="C7" s="9" t="inlineStr">
        <is>
          <t>Plastique</t>
        </is>
      </c>
      <c r="D7" s="9" t="n">
        <v>0.35</v>
      </c>
      <c r="E7" s="9" t="inlineStr">
        <is>
          <t>200x150x60</t>
        </is>
      </c>
      <c r="F7" s="5" t="n">
        <v>4.8</v>
      </c>
      <c r="G7" s="5" t="n">
        <v>3.2</v>
      </c>
      <c r="H7" s="11">
        <f>F7+G7</f>
        <v/>
      </c>
      <c r="I7" s="5" t="n">
        <v>55</v>
      </c>
      <c r="J7" s="11">
        <f>I7-H7</f>
        <v/>
      </c>
      <c r="K7" s="12">
        <f>IFERROR(J7/I7,0)</f>
        <v/>
      </c>
      <c r="L7" s="8" t="n">
        <v>40</v>
      </c>
      <c r="M7" s="8" t="n">
        <v>20</v>
      </c>
      <c r="N7" s="9">
        <f>IF(L7&lt;M7,"Stock faible",IF(L7&lt;M7*2,"Stock moyen","Stock OK"))</f>
        <v/>
      </c>
    </row>
    <row r="8">
      <c r="A8" s="3" t="inlineStr">
        <is>
          <t>FT-005</t>
        </is>
      </c>
      <c r="B8" s="4" t="inlineStr">
        <is>
          <t>Capteur de température T-100</t>
        </is>
      </c>
      <c r="C8" s="3" t="inlineStr">
        <is>
          <t>Électronique</t>
        </is>
      </c>
      <c r="D8" s="3" t="n">
        <v>0.05</v>
      </c>
      <c r="E8" s="3" t="inlineStr">
        <is>
          <t>40x20x10</t>
        </is>
      </c>
      <c r="F8" s="5" t="n">
        <v>12</v>
      </c>
      <c r="G8" s="5" t="n">
        <v>9</v>
      </c>
      <c r="H8" s="6">
        <f>F8+G8</f>
        <v/>
      </c>
      <c r="I8" s="5" t="n">
        <v>89</v>
      </c>
      <c r="J8" s="6">
        <f>I8-H8</f>
        <v/>
      </c>
      <c r="K8" s="7">
        <f>IFERROR(J8/I8,0)</f>
        <v/>
      </c>
      <c r="L8" s="8" t="n">
        <v>12</v>
      </c>
      <c r="M8" s="8" t="n">
        <v>20</v>
      </c>
      <c r="N8" s="3">
        <f>IF(L8&lt;M8,"Stock faible",IF(L8&lt;M8*2,"Stock moyen","Stock OK"))</f>
        <v/>
      </c>
    </row>
    <row r="9">
      <c r="A9" s="9" t="inlineStr">
        <is>
          <t>FT-006</t>
        </is>
      </c>
      <c r="B9" s="10" t="inlineStr">
        <is>
          <t>Châssis inox renforcé</t>
        </is>
      </c>
      <c r="C9" s="9" t="inlineStr">
        <is>
          <t>Mécanique</t>
        </is>
      </c>
      <c r="D9" s="9" t="n">
        <v>3.4</v>
      </c>
      <c r="E9" s="9" t="inlineStr">
        <is>
          <t>600x400x100</t>
        </is>
      </c>
      <c r="F9" s="5" t="n">
        <v>35</v>
      </c>
      <c r="G9" s="5" t="n">
        <v>20</v>
      </c>
      <c r="H9" s="11">
        <f>F9+G9</f>
        <v/>
      </c>
      <c r="I9" s="5" t="n">
        <v>65</v>
      </c>
      <c r="J9" s="11">
        <f>I9-H9</f>
        <v/>
      </c>
      <c r="K9" s="12">
        <f>IFERROR(J9/I9,0)</f>
        <v/>
      </c>
      <c r="L9" s="8" t="n">
        <v>20</v>
      </c>
      <c r="M9" s="8" t="n">
        <v>20</v>
      </c>
      <c r="N9" s="9">
        <f>IF(L9&lt;M9,"Stock faible",IF(L9&lt;M9*2,"Stock moyen","Stock OK"))</f>
        <v/>
      </c>
    </row>
    <row r="10">
      <c r="A10" s="3" t="inlineStr">
        <is>
          <t>FT-007</t>
        </is>
      </c>
      <c r="B10" s="4" t="inlineStr">
        <is>
          <t>Sangle de fixation nylon</t>
        </is>
      </c>
      <c r="C10" s="3" t="inlineStr">
        <is>
          <t>Textile</t>
        </is>
      </c>
      <c r="D10" s="3" t="n">
        <v>0.2</v>
      </c>
      <c r="E10" s="3" t="inlineStr">
        <is>
          <t>800x30x5</t>
        </is>
      </c>
      <c r="F10" s="5" t="n">
        <v>2.1</v>
      </c>
      <c r="G10" s="5" t="n">
        <v>1.5</v>
      </c>
      <c r="H10" s="6">
        <f>F10+G10</f>
        <v/>
      </c>
      <c r="I10" s="5" t="n">
        <v>78</v>
      </c>
      <c r="J10" s="6">
        <f>I10-H10</f>
        <v/>
      </c>
      <c r="K10" s="7">
        <f>IFERROR(J10/I10,0)</f>
        <v/>
      </c>
      <c r="L10" s="8" t="n">
        <v>30</v>
      </c>
      <c r="M10" s="8" t="n">
        <v>20</v>
      </c>
      <c r="N10" s="3">
        <f>IF(L10&lt;M10,"Stock faible",IF(L10&lt;M10*2,"Stock moyen","Stock OK"))</f>
        <v/>
      </c>
    </row>
    <row r="11">
      <c r="A11" s="9" t="inlineStr">
        <is>
          <t>FT-008</t>
        </is>
      </c>
      <c r="B11" s="10" t="inlineStr">
        <is>
          <t>Module Bluetooth BT-5</t>
        </is>
      </c>
      <c r="C11" s="9" t="inlineStr">
        <is>
          <t>Électronique</t>
        </is>
      </c>
      <c r="D11" s="9" t="n">
        <v>0.03</v>
      </c>
      <c r="E11" s="9" t="inlineStr">
        <is>
          <t>25x15x5</t>
        </is>
      </c>
      <c r="F11" s="5" t="n">
        <v>9.5</v>
      </c>
      <c r="G11" s="5" t="n">
        <v>7</v>
      </c>
      <c r="H11" s="11">
        <f>F11+G11</f>
        <v/>
      </c>
      <c r="I11" s="5" t="n">
        <v>62</v>
      </c>
      <c r="J11" s="11">
        <f>I11-H11</f>
        <v/>
      </c>
      <c r="K11" s="12">
        <f>IFERROR(J11/I11,0)</f>
        <v/>
      </c>
      <c r="L11" s="8" t="n">
        <v>10</v>
      </c>
      <c r="M11" s="8" t="n">
        <v>20</v>
      </c>
      <c r="N11" s="9">
        <f>IF(L11&lt;M11,"Stock faible",IF(L11&lt;M11*2,"Stock moyen","Stock OK"))</f>
        <v/>
      </c>
    </row>
    <row r="12">
      <c r="A12" s="3" t="inlineStr">
        <is>
          <t>FT-009</t>
        </is>
      </c>
      <c r="B12" s="4" t="inlineStr">
        <is>
          <t>Panneau composite léger</t>
        </is>
      </c>
      <c r="C12" s="3" t="inlineStr">
        <is>
          <t>Plastique</t>
        </is>
      </c>
      <c r="D12" s="3" t="n">
        <v>1.9</v>
      </c>
      <c r="E12" s="3" t="inlineStr">
        <is>
          <t>700x500x25</t>
        </is>
      </c>
      <c r="F12" s="5" t="n">
        <v>18</v>
      </c>
      <c r="G12" s="5" t="n">
        <v>11</v>
      </c>
      <c r="H12" s="6">
        <f>F12+G12</f>
        <v/>
      </c>
      <c r="I12" s="5" t="n">
        <v>46</v>
      </c>
      <c r="J12" s="6">
        <f>I12-H12</f>
        <v/>
      </c>
      <c r="K12" s="7">
        <f>IFERROR(J12/I12,0)</f>
        <v/>
      </c>
      <c r="L12" s="8" t="n">
        <v>18</v>
      </c>
      <c r="M12" s="8" t="n">
        <v>20</v>
      </c>
      <c r="N12" s="3">
        <f>IF(L12&lt;M12,"Stock faible",IF(L12&lt;M12*2,"Stock moyen","Stock OK"))</f>
        <v/>
      </c>
    </row>
    <row r="13">
      <c r="A13" s="13" t="n"/>
      <c r="B13" s="13" t="inlineStr">
        <is>
          <t>TOTAUX / MOYENNES</t>
        </is>
      </c>
      <c r="C13" s="13" t="n"/>
      <c r="D13" s="13" t="n"/>
      <c r="E13" s="13" t="n"/>
      <c r="F13" s="14">
        <f>SUM(F4:F12)</f>
        <v/>
      </c>
      <c r="G13" s="14">
        <f>SUM(G4:G12)</f>
        <v/>
      </c>
      <c r="H13" s="14">
        <f>SUM(H4:H12)</f>
        <v/>
      </c>
      <c r="I13" s="14">
        <f>SUM(I4:I12)</f>
        <v/>
      </c>
      <c r="J13" s="14">
        <f>SUM(J4:J12)</f>
        <v/>
      </c>
      <c r="K13" s="15">
        <f>IFERROR(AVERAGE(K4:K12),0)</f>
        <v/>
      </c>
      <c r="L13" s="13">
        <f>SUM(L4:L12)</f>
        <v/>
      </c>
      <c r="M13" s="13" t="n"/>
      <c r="N13" s="13" t="n"/>
    </row>
  </sheetData>
  <mergeCells count="1">
    <mergeCell ref="A1:N1"/>
  </mergeCells>
  <conditionalFormatting sqref="N4:N12">
    <cfRule type="expression" priority="1" dxfId="0" stopIfTrue="1">
      <formula>N4="Stock faible"</formula>
    </cfRule>
    <cfRule type="expression" priority="2" dxfId="1" stopIfTrue="1">
      <formula>N4="Stock OK"</formula>
    </cfRule>
  </conditionalFormatting>
  <conditionalFormatting sqref="K4:K12">
    <cfRule type="expression" priority="3" dxfId="0" stopIfTrue="1">
      <formula>K4&lt;0.3</formula>
    </cfRule>
  </conditionalFormatting>
  <dataValidations count="1">
    <dataValidation sqref="C4:C12" showErrorMessage="1" showInputMessage="1" allowBlank="1" type="list">
      <formula1>"Mécanique,Électronique,Textile,Plastique,Composite"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24" customWidth="1" min="3" max="3"/>
    <col width="10" customWidth="1" min="4" max="4"/>
    <col width="14" customWidth="1" min="5" max="5"/>
    <col width="14" customWidth="1" min="6" max="6"/>
    <col width="16" customWidth="1" min="7" max="7"/>
    <col width="16" customWidth="1" min="8" max="8"/>
  </cols>
  <sheetData>
    <row r="1" ht="26" customHeight="1">
      <c r="A1" s="1" t="inlineStr">
        <is>
          <t>NOMENCLATURE DES COMPOSANTS (BOM)</t>
        </is>
      </c>
    </row>
    <row r="3" ht="30" customHeight="1">
      <c r="A3" s="2" t="inlineStr">
        <is>
          <t>Référence produit</t>
        </is>
      </c>
      <c r="B3" s="2" t="inlineStr">
        <is>
          <t>Désignation produit</t>
        </is>
      </c>
      <c r="C3" s="2" t="inlineStr">
        <is>
          <t>Composant</t>
        </is>
      </c>
      <c r="D3" s="2" t="inlineStr">
        <is>
          <t>Quantité</t>
        </is>
      </c>
      <c r="E3" s="2" t="inlineStr">
        <is>
          <t>Prix unitaire (€)</t>
        </is>
      </c>
      <c r="F3" s="2" t="inlineStr">
        <is>
          <t>Coût total (€)</t>
        </is>
      </c>
      <c r="G3" s="2" t="inlineStr">
        <is>
          <t>Fournisseur</t>
        </is>
      </c>
      <c r="H3" s="2" t="inlineStr">
        <is>
          <t>Ville fournisseur</t>
        </is>
      </c>
    </row>
    <row r="4">
      <c r="A4" s="8" t="inlineStr">
        <is>
          <t>FT-001</t>
        </is>
      </c>
      <c r="B4" s="4">
        <f>IFERROR(VLOOKUP(A4,'Fiches techniques'!A4:B12,2,0),"")</f>
        <v/>
      </c>
      <c r="C4" s="16" t="inlineStr">
        <is>
          <t>Vis inox M6</t>
        </is>
      </c>
      <c r="D4" s="8" t="n">
        <v>8</v>
      </c>
      <c r="E4" s="5" t="n">
        <v>0.35</v>
      </c>
      <c r="F4" s="6">
        <f>D4*E4</f>
        <v/>
      </c>
      <c r="G4" s="3" t="inlineStr">
        <is>
          <t>MétalPro</t>
        </is>
      </c>
      <c r="H4" s="3" t="inlineStr">
        <is>
          <t>Lyon</t>
        </is>
      </c>
    </row>
    <row r="5">
      <c r="A5" s="8" t="inlineStr">
        <is>
          <t>FT-002</t>
        </is>
      </c>
      <c r="B5" s="10">
        <f>IFERROR(VLOOKUP(A5,'Fiches techniques'!A4:B12,2,0),"")</f>
        <v/>
      </c>
      <c r="C5" s="16" t="inlineStr">
        <is>
          <t>Microcontrôleur STM32</t>
        </is>
      </c>
      <c r="D5" s="8" t="n">
        <v>1</v>
      </c>
      <c r="E5" s="5" t="n">
        <v>6.8</v>
      </c>
      <c r="F5" s="11">
        <f>D5*E5</f>
        <v/>
      </c>
      <c r="G5" s="9" t="inlineStr">
        <is>
          <t>ElecDist</t>
        </is>
      </c>
      <c r="H5" s="9" t="inlineStr">
        <is>
          <t>Toulouse</t>
        </is>
      </c>
    </row>
    <row r="6">
      <c r="A6" s="8" t="inlineStr">
        <is>
          <t>FT-002</t>
        </is>
      </c>
      <c r="B6" s="4">
        <f>IFERROR(VLOOKUP(A6,'Fiches techniques'!A4:B12,2,0),"")</f>
        <v/>
      </c>
      <c r="C6" s="16" t="inlineStr">
        <is>
          <t>Condensateurs CMS</t>
        </is>
      </c>
      <c r="D6" s="8" t="n">
        <v>12</v>
      </c>
      <c r="E6" s="5" t="n">
        <v>0.08</v>
      </c>
      <c r="F6" s="6">
        <f>D6*E6</f>
        <v/>
      </c>
      <c r="G6" s="3" t="inlineStr">
        <is>
          <t>ElecDist</t>
        </is>
      </c>
      <c r="H6" s="3" t="inlineStr">
        <is>
          <t>Toulouse</t>
        </is>
      </c>
    </row>
    <row r="7">
      <c r="A7" s="8" t="inlineStr">
        <is>
          <t>FT-003</t>
        </is>
      </c>
      <c r="B7" s="10">
        <f>IFERROR(VLOOKUP(A7,'Fiches techniques'!A4:B12,2,0),"")</f>
        <v/>
      </c>
      <c r="C7" s="16" t="inlineStr">
        <is>
          <t>Tissu Cordura 500D</t>
        </is>
      </c>
      <c r="D7" s="8" t="n">
        <v>0.6</v>
      </c>
      <c r="E7" s="5" t="n">
        <v>5.5</v>
      </c>
      <c r="F7" s="11">
        <f>D7*E7</f>
        <v/>
      </c>
      <c r="G7" s="9" t="inlineStr">
        <is>
          <t>TexFrance</t>
        </is>
      </c>
      <c r="H7" s="9" t="inlineStr">
        <is>
          <t>Lille</t>
        </is>
      </c>
    </row>
    <row r="8">
      <c r="A8" s="8" t="inlineStr">
        <is>
          <t>FT-004</t>
        </is>
      </c>
      <c r="B8" s="4">
        <f>IFERROR(VLOOKUP(A8,'Fiches techniques'!A4:B12,2,0),"")</f>
        <v/>
      </c>
      <c r="C8" s="16" t="inlineStr">
        <is>
          <t>Granulés ABS</t>
        </is>
      </c>
      <c r="D8" s="8" t="n">
        <v>0.35</v>
      </c>
      <c r="E8" s="5" t="n">
        <v>3.1</v>
      </c>
      <c r="F8" s="6">
        <f>D8*E8</f>
        <v/>
      </c>
      <c r="G8" s="3" t="inlineStr">
        <is>
          <t>PlastikCorp</t>
        </is>
      </c>
      <c r="H8" s="3" t="inlineStr">
        <is>
          <t>Nantes</t>
        </is>
      </c>
    </row>
    <row r="9">
      <c r="A9" s="8" t="inlineStr">
        <is>
          <t>FT-005</t>
        </is>
      </c>
      <c r="B9" s="10">
        <f>IFERROR(VLOOKUP(A9,'Fiches techniques'!A4:B12,2,0),"")</f>
        <v/>
      </c>
      <c r="C9" s="16" t="inlineStr">
        <is>
          <t>Thermistance NTC</t>
        </is>
      </c>
      <c r="D9" s="8" t="n">
        <v>2</v>
      </c>
      <c r="E9" s="5" t="n">
        <v>1.9</v>
      </c>
      <c r="F9" s="11">
        <f>D9*E9</f>
        <v/>
      </c>
      <c r="G9" s="9" t="inlineStr">
        <is>
          <t>ElecDist</t>
        </is>
      </c>
      <c r="H9" s="9" t="inlineStr">
        <is>
          <t>Toulouse</t>
        </is>
      </c>
    </row>
    <row r="10">
      <c r="A10" s="8" t="inlineStr">
        <is>
          <t>FT-006</t>
        </is>
      </c>
      <c r="B10" s="4">
        <f>IFERROR(VLOOKUP(A10,'Fiches techniques'!A4:B12,2,0),"")</f>
        <v/>
      </c>
      <c r="C10" s="16" t="inlineStr">
        <is>
          <t>Plaque inox 2mm</t>
        </is>
      </c>
      <c r="D10" s="8" t="n">
        <v>1</v>
      </c>
      <c r="E10" s="5" t="n">
        <v>22</v>
      </c>
      <c r="F10" s="6">
        <f>D10*E10</f>
        <v/>
      </c>
      <c r="G10" s="3" t="inlineStr">
        <is>
          <t>MétalPro</t>
        </is>
      </c>
      <c r="H10" s="3" t="inlineStr">
        <is>
          <t>Lyon</t>
        </is>
      </c>
    </row>
    <row r="11">
      <c r="A11" s="8" t="inlineStr">
        <is>
          <t>FT-007</t>
        </is>
      </c>
      <c r="B11" s="10">
        <f>IFERROR(VLOOKUP(A11,'Fiches techniques'!A4:B12,2,0),"")</f>
        <v/>
      </c>
      <c r="C11" s="16" t="inlineStr">
        <is>
          <t>Sangle nylon renforcée</t>
        </is>
      </c>
      <c r="D11" s="8" t="n">
        <v>1.5</v>
      </c>
      <c r="E11" s="5" t="n">
        <v>1.2</v>
      </c>
      <c r="F11" s="11">
        <f>D11*E11</f>
        <v/>
      </c>
      <c r="G11" s="9" t="inlineStr">
        <is>
          <t>TexFrance</t>
        </is>
      </c>
      <c r="H11" s="9" t="inlineStr">
        <is>
          <t>Lille</t>
        </is>
      </c>
    </row>
    <row r="12">
      <c r="A12" s="8" t="inlineStr">
        <is>
          <t>FT-008</t>
        </is>
      </c>
      <c r="B12" s="4">
        <f>IFERROR(VLOOKUP(A12,'Fiches techniques'!A4:B12,2,0),"")</f>
        <v/>
      </c>
      <c r="C12" s="16" t="inlineStr">
        <is>
          <t>Antenne Bluetooth</t>
        </is>
      </c>
      <c r="D12" s="8" t="n">
        <v>1</v>
      </c>
      <c r="E12" s="5" t="n">
        <v>4.5</v>
      </c>
      <c r="F12" s="6">
        <f>D12*E12</f>
        <v/>
      </c>
      <c r="G12" s="3" t="inlineStr">
        <is>
          <t>ElecDist</t>
        </is>
      </c>
      <c r="H12" s="3" t="inlineStr">
        <is>
          <t>Toulouse</t>
        </is>
      </c>
    </row>
    <row r="13">
      <c r="A13" s="13" t="n"/>
      <c r="B13" s="13" t="n"/>
      <c r="C13" s="13" t="inlineStr">
        <is>
          <t>TOTAL COMPOSANTS</t>
        </is>
      </c>
      <c r="D13" s="13" t="n"/>
      <c r="E13" s="13" t="n"/>
      <c r="F13" s="14">
        <f>SUM(F4:F12)</f>
        <v/>
      </c>
      <c r="G13" s="13" t="n"/>
      <c r="H13" s="13" t="n"/>
    </row>
  </sheetData>
  <mergeCells count="1">
    <mergeCell ref="A1:H1"/>
  </mergeCells>
  <dataValidations count="1">
    <dataValidation sqref="A4:A12" showErrorMessage="1" showInputMessage="1" allowBlank="1" type="list">
      <formula1>='Fiches techniques'!$A$4:$A$12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TABLEAU DE BORD - SYNTHÈSE PRODUITS</t>
        </is>
      </c>
    </row>
    <row r="3">
      <c r="A3" s="2" t="inlineStr">
        <is>
          <t>Indicateur</t>
        </is>
      </c>
      <c r="B3" s="2" t="inlineStr">
        <is>
          <t>Valeur</t>
        </is>
      </c>
    </row>
    <row r="4">
      <c r="A4" s="4" t="inlineStr">
        <is>
          <t>Nombre de produits</t>
        </is>
      </c>
      <c r="B4" s="17">
        <f>COUNTA('Fiches techniques'!A4:A12)</f>
        <v/>
      </c>
    </row>
    <row r="5">
      <c r="A5" s="10" t="inlineStr">
        <is>
          <t>Coût total matières (€)</t>
        </is>
      </c>
      <c r="B5" s="18">
        <f>'Fiches techniques'!F13</f>
        <v/>
      </c>
    </row>
    <row r="6">
      <c r="A6" s="4" t="inlineStr">
        <is>
          <t>Coût total main d'oeuvre (€)</t>
        </is>
      </c>
      <c r="B6" s="19">
        <f>'Fiches techniques'!G13</f>
        <v/>
      </c>
    </row>
    <row r="7">
      <c r="A7" s="10" t="inlineStr">
        <is>
          <t>Coût total production (€)</t>
        </is>
      </c>
      <c r="B7" s="18">
        <f>'Fiches techniques'!H13</f>
        <v/>
      </c>
    </row>
    <row r="8">
      <c r="A8" s="4" t="inlineStr">
        <is>
          <t>Chiffre d'affaires potentiel (€)</t>
        </is>
      </c>
      <c r="B8" s="19">
        <f>'Fiches techniques'!I13</f>
        <v/>
      </c>
    </row>
    <row r="9">
      <c r="A9" s="10" t="inlineStr">
        <is>
          <t>Marge moyenne (%)</t>
        </is>
      </c>
      <c r="B9" s="20">
        <f>'Fiches techniques'!K13</f>
        <v/>
      </c>
    </row>
    <row r="12">
      <c r="A12" s="21" t="inlineStr">
        <is>
          <t>Répartition par catégorie</t>
        </is>
      </c>
    </row>
    <row r="13">
      <c r="A13" s="22" t="inlineStr">
        <is>
          <t>Catégorie</t>
        </is>
      </c>
      <c r="B13" s="22" t="inlineStr">
        <is>
          <t>Nombre</t>
        </is>
      </c>
    </row>
    <row r="14">
      <c r="A14" s="23" t="inlineStr">
        <is>
          <t>Mécanique</t>
        </is>
      </c>
      <c r="B14" s="3">
        <f>COUNTIF('Fiches techniques'!C4:C12,A14)</f>
        <v/>
      </c>
    </row>
    <row r="15">
      <c r="A15" s="24" t="inlineStr">
        <is>
          <t>Électronique</t>
        </is>
      </c>
      <c r="B15" s="9">
        <f>COUNTIF('Fiches techniques'!C4:C12,A15)</f>
        <v/>
      </c>
    </row>
    <row r="16">
      <c r="A16" s="23" t="inlineStr">
        <is>
          <t>Textile</t>
        </is>
      </c>
      <c r="B16" s="3">
        <f>COUNTIF('Fiches techniques'!C4:C12,A16)</f>
        <v/>
      </c>
    </row>
    <row r="17">
      <c r="A17" s="24" t="inlineStr">
        <is>
          <t>Plastique</t>
        </is>
      </c>
      <c r="B17" s="9">
        <f>COUNTIF('Fiches techniques'!C4:C12,A17)</f>
        <v/>
      </c>
    </row>
  </sheetData>
  <mergeCells count="2">
    <mergeCell ref="A1:H1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1" t="inlineStr">
        <is>
          <t>MODE D'EMPLOI</t>
        </is>
      </c>
    </row>
    <row r="3">
      <c r="A3" s="25" t="inlineStr">
        <is>
          <t>Rubrique</t>
        </is>
      </c>
      <c r="B3" s="25" t="inlineStr">
        <is>
          <t>Description</t>
        </is>
      </c>
    </row>
    <row r="4" ht="34" customHeight="1">
      <c r="A4" s="26" t="inlineStr">
        <is>
          <t>Objectif du classeur</t>
        </is>
      </c>
      <c r="B4" s="27" t="inlineStr">
        <is>
          <t>Ce classeur permet de gérer les fiches techniques de produits, leur nomenclature (composants) et un tableau de bord de synthèse.</t>
        </is>
      </c>
    </row>
    <row r="5" ht="34" customHeight="1">
      <c r="A5" s="28" t="inlineStr">
        <is>
          <t>Feuille 'Fiches techniques'</t>
        </is>
      </c>
      <c r="B5" s="29" t="inlineStr">
        <is>
          <t>Liste des produits avec leurs caractéristiques (poids, dimensions), coûts matières et main d'oeuvre, prix de vente, marge et statut de stock calculés automatiquement.</t>
        </is>
      </c>
    </row>
    <row r="6" ht="34" customHeight="1">
      <c r="A6" s="26" t="inlineStr">
        <is>
          <t>Colonnes à saisir (fond jaune)</t>
        </is>
      </c>
      <c r="B6" s="27" t="inlineStr">
        <is>
          <t>Coût matières, coût main d'oeuvre, prix de vente, stock disponible et seuil d'alerte sont à saisir manuellement. Les autres colonnes se calculent seules.</t>
        </is>
      </c>
    </row>
    <row r="7" ht="34" customHeight="1">
      <c r="A7" s="28" t="inlineStr">
        <is>
          <t>Statut stock</t>
        </is>
      </c>
      <c r="B7" s="29" t="inlineStr">
        <is>
          <t>Calculé automatiquement : 'Stock faible' si le stock est inférieur au seuil, 'Stock moyen' si inférieur au double du seuil, sinon 'Stock OK'.</t>
        </is>
      </c>
    </row>
    <row r="8" ht="34" customHeight="1">
      <c r="A8" s="26" t="inlineStr">
        <is>
          <t>Feuille 'Composants'</t>
        </is>
      </c>
      <c r="B8" s="27" t="inlineStr">
        <is>
          <t>Nomenclature détaillée par référence produit (BOM). La désignation du produit se remplit automatiquement via VLOOKUP à partir de la référence saisie.</t>
        </is>
      </c>
    </row>
    <row r="9" ht="34" customHeight="1">
      <c r="A9" s="28" t="inlineStr">
        <is>
          <t>Ajout d'un composant</t>
        </is>
      </c>
      <c r="B9" s="29" t="inlineStr">
        <is>
          <t>Choisissez la référence produit dans la liste déroulante (colonne A), saisissez le composant, la quantité et le prix unitaire ; le coût total se calcule automatiquement.</t>
        </is>
      </c>
    </row>
    <row r="10" ht="34" customHeight="1">
      <c r="A10" s="26" t="inlineStr">
        <is>
          <t>Feuille 'Tableau de bord'</t>
        </is>
      </c>
      <c r="B10" s="27" t="inlineStr">
        <is>
          <t>Synthèse des indicateurs clés (coûts totaux, marge moyenne) et graphiques : comparaison coût/prix par produit et répartition par catégorie.</t>
        </is>
      </c>
    </row>
    <row r="11" ht="34" customHeight="1">
      <c r="A11" s="28" t="inlineStr">
        <is>
          <t>Mise à jour</t>
        </is>
      </c>
      <c r="B11" s="29" t="inlineStr">
        <is>
          <t>Toute modification dans 'Fiches techniques' ou 'Composants' met automatiquement à jour les totaux et graphiques du tableau de bord.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2026-07-21T16:45:29Z</dcterms:created>
  <dcterms:modified xmlns:dcterms="http://purl.org/dc/terms/" xmlns:xsi="http://www.w3.org/2001/XMLSchema-instance" xsi:type="dcterms:W3CDTF">2026-07-21T16:45:29Z</dcterms:modified>
</cp:coreProperties>
</file>