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ointage" sheetId="1" state="visible" r:id="rId1"/>
    <sheet xmlns:r="http://schemas.openxmlformats.org/officeDocument/2006/relationships" name="Employés" sheetId="2" state="visible" r:id="rId2"/>
    <sheet xmlns:r="http://schemas.openxmlformats.org/officeDocument/2006/relationships" name="Synthèse"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5">
    <numFmt numFmtId="164" formatCode="yyyy-mm-dd h:mm:ss"/>
    <numFmt numFmtId="165" formatCode="DD/MM/YYYY"/>
    <numFmt numFmtId="166" formatCode="HH:MM"/>
    <numFmt numFmtId="167" formatCode="0.00&quot; h&quot;"/>
    <numFmt numFmtId="168" formatCode="#,##0.00&quot; €&quot;"/>
  </numFmts>
  <fonts count="7">
    <font>
      <name val="Calibri"/>
      <family val="2"/>
      <color theme="1"/>
      <sz val="11"/>
      <scheme val="minor"/>
    </font>
    <font>
      <name val="Calibri"/>
      <b val="1"/>
      <color rgb="000E7A54"/>
      <sz val="16"/>
    </font>
    <font>
      <name val="Calibri"/>
      <b val="1"/>
      <color rgb="00FFFFFF"/>
      <sz val="11"/>
    </font>
    <font>
      <name val="Calibri"/>
      <b val="1"/>
      <color rgb="001F2937"/>
      <sz val="11"/>
    </font>
    <font>
      <name val="Calibri"/>
      <b val="1"/>
      <color rgb="001F2937"/>
      <sz val="10"/>
    </font>
    <font>
      <b val="1"/>
      <color rgb="00FFFFFF"/>
    </font>
    <font>
      <name val="Calibri"/>
      <color rgb="001F2937"/>
      <sz val="10"/>
    </font>
  </fonts>
  <fills count="8">
    <fill>
      <patternFill/>
    </fill>
    <fill>
      <patternFill patternType="gray125"/>
    </fill>
    <fill>
      <patternFill patternType="solid">
        <fgColor rgb="000E7A54"/>
      </patternFill>
    </fill>
    <fill>
      <patternFill patternType="solid">
        <fgColor rgb="00EAF7F1"/>
      </patternFill>
    </fill>
    <fill>
      <patternFill patternType="solid">
        <fgColor rgb="00FFFBEB"/>
      </patternFill>
    </fill>
    <fill>
      <patternFill patternType="solid">
        <fgColor rgb="00FFFFFF"/>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165" fontId="0" fillId="3" borderId="1" applyAlignment="1" pivotButton="0" quotePrefix="0" xfId="0">
      <alignment horizontal="center" vertical="center"/>
    </xf>
    <xf numFmtId="0" fontId="0" fillId="4" borderId="1" applyAlignment="1" pivotButton="0" quotePrefix="0" xfId="0">
      <alignment horizontal="center" vertical="center"/>
    </xf>
    <xf numFmtId="0" fontId="0" fillId="3" borderId="1" applyAlignment="1" pivotButton="0" quotePrefix="0" xfId="0">
      <alignment horizontal="center" vertical="center"/>
    </xf>
    <xf numFmtId="166" fontId="0" fillId="4" borderId="1" applyAlignment="1" pivotButton="0" quotePrefix="0" xfId="0">
      <alignment horizontal="center" vertical="center"/>
    </xf>
    <xf numFmtId="167" fontId="0" fillId="3" borderId="1" applyAlignment="1" pivotButton="0" quotePrefix="0" xfId="0">
      <alignment horizontal="center" vertical="center"/>
    </xf>
    <xf numFmtId="166" fontId="0" fillId="3" borderId="1" applyAlignment="1" pivotButton="0" quotePrefix="0" xfId="0">
      <alignment horizontal="center" vertical="center"/>
    </xf>
    <xf numFmtId="168" fontId="0" fillId="3" borderId="1" applyAlignment="1" pivotButton="0" quotePrefix="0" xfId="0">
      <alignment horizontal="center" vertical="center"/>
    </xf>
    <xf numFmtId="165" fontId="0" fillId="5" borderId="1" applyAlignment="1" pivotButton="0" quotePrefix="0" xfId="0">
      <alignment horizontal="center" vertical="center"/>
    </xf>
    <xf numFmtId="0" fontId="0" fillId="5" borderId="1" applyAlignment="1" pivotButton="0" quotePrefix="0" xfId="0">
      <alignment horizontal="center" vertical="center"/>
    </xf>
    <xf numFmtId="167" fontId="0" fillId="5" borderId="1" applyAlignment="1" pivotButton="0" quotePrefix="0" xfId="0">
      <alignment horizontal="center" vertical="center"/>
    </xf>
    <xf numFmtId="166" fontId="0" fillId="5" borderId="1" applyAlignment="1" pivotButton="0" quotePrefix="0" xfId="0">
      <alignment horizontal="center" vertical="center"/>
    </xf>
    <xf numFmtId="168" fontId="0" fillId="5" borderId="1" applyAlignment="1" pivotButton="0" quotePrefix="0" xfId="0">
      <alignment horizontal="center" vertical="center"/>
    </xf>
    <xf numFmtId="0" fontId="3" fillId="6" borderId="0" applyAlignment="1" pivotButton="0" quotePrefix="0" xfId="0">
      <alignment horizontal="center" vertical="center"/>
    </xf>
    <xf numFmtId="0" fontId="0" fillId="6" borderId="0" pivotButton="0" quotePrefix="0" xfId="0"/>
    <xf numFmtId="167" fontId="3" fillId="6" borderId="1" applyAlignment="1" pivotButton="0" quotePrefix="0" xfId="0">
      <alignment horizontal="center" vertical="center"/>
    </xf>
    <xf numFmtId="0" fontId="3" fillId="6" borderId="1" applyAlignment="1" pivotButton="0" quotePrefix="0" xfId="0">
      <alignment horizontal="center" vertical="center"/>
    </xf>
    <xf numFmtId="168" fontId="3" fillId="6" borderId="1" applyAlignment="1" pivotButton="0" quotePrefix="0" xfId="0">
      <alignment horizontal="center" vertical="center"/>
    </xf>
    <xf numFmtId="168" fontId="0" fillId="4" borderId="1" applyAlignment="1" pivotButton="0" quotePrefix="0" xfId="0">
      <alignment horizontal="center" vertical="center"/>
    </xf>
    <xf numFmtId="167" fontId="0" fillId="4" borderId="1" applyAlignment="1" pivotButton="0" quotePrefix="0" xfId="0">
      <alignment horizontal="center" vertical="center"/>
    </xf>
    <xf numFmtId="0" fontId="2" fillId="7" borderId="1" applyAlignment="1" pivotButton="0" quotePrefix="0" xfId="0">
      <alignment horizontal="center" vertical="center"/>
    </xf>
    <xf numFmtId="0" fontId="4" fillId="0" borderId="0" pivotButton="0" quotePrefix="0" xfId="0"/>
    <xf numFmtId="0" fontId="0" fillId="3" borderId="1" pivotButton="0" quotePrefix="0" xfId="0"/>
    <xf numFmtId="0" fontId="0" fillId="5" borderId="1" pivotButton="0" quotePrefix="0" xfId="0"/>
    <xf numFmtId="0" fontId="5" fillId="7" borderId="1" applyAlignment="1" pivotButton="0" quotePrefix="0" xfId="0">
      <alignment horizontal="left" vertical="top" wrapText="1"/>
    </xf>
    <xf numFmtId="0" fontId="6" fillId="0" borderId="1" applyAlignment="1" pivotButton="0" quotePrefix="0" xfId="0">
      <alignment horizontal="left" vertical="top" wrapText="1"/>
    </xf>
  </cellXfs>
  <cellStyles count="1">
    <cellStyle name="Normal" xfId="0" builtinId="0" hidden="0"/>
  </cellStyles>
  <dxfs count="2">
    <dxf>
      <font>
        <b val="1"/>
        <color rgb="00DC2626"/>
      </font>
      <fill>
        <patternFill patternType="solid">
          <fgColor rgb="00FEE2E2"/>
        </patternFill>
      </fill>
    </dxf>
    <dxf>
      <font>
        <b val="1"/>
        <color rgb="0016A34A"/>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Heures travaillées par employé</a:t>
            </a:r>
          </a:p>
        </rich>
      </tx>
    </title>
    <plotArea>
      <barChart>
        <barDir val="col"/>
        <grouping val="clustered"/>
        <ser>
          <idx val="0"/>
          <order val="0"/>
          <tx>
            <strRef>
              <f>'Synthèse'!C2</f>
            </strRef>
          </tx>
          <spPr>
            <a:solidFill xmlns:a="http://schemas.openxmlformats.org/drawingml/2006/main">
              <a:srgbClr val="0E7A54"/>
            </a:solidFill>
            <a:ln xmlns:a="http://schemas.openxmlformats.org/drawingml/2006/main">
              <a:prstDash val="solid"/>
            </a:ln>
          </spPr>
          <cat>
            <numRef>
              <f>'Synthèse'!$B$3:$B$7</f>
            </numRef>
          </cat>
          <val>
            <numRef>
              <f>'Synthèse'!$C$3:$C$7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Employé</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Heures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statuts de pointage</a:t>
            </a:r>
          </a:p>
        </rich>
      </tx>
    </title>
    <plotArea>
      <pieChart>
        <varyColors val="1"/>
        <ser>
          <idx val="0"/>
          <order val="0"/>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dPt>
            <idx val="2"/>
            <spPr>
              <a:solidFill xmlns:a="http://schemas.openxmlformats.org/drawingml/2006/main">
                <a:srgbClr val="F97316"/>
              </a:solidFill>
              <a:ln xmlns:a="http://schemas.openxmlformats.org/drawingml/2006/main">
                <a:prstDash val="solid"/>
              </a:ln>
            </spPr>
          </dPt>
          <cat>
            <numRef>
              <f>'Synthèse'!$A$12:$A$14</f>
            </numRef>
          </cat>
          <val>
            <numRef>
              <f>'Synthèse'!$B$12:$B$14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1</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3"/>
  <sheetViews>
    <sheetView workbookViewId="0">
      <pane ySplit="2" topLeftCell="A3" activePane="bottomLeft" state="frozen"/>
      <selection pane="bottomLeft" activeCell="A1" sqref="A1"/>
    </sheetView>
  </sheetViews>
  <sheetFormatPr baseColWidth="8" defaultRowHeight="15"/>
  <cols>
    <col width="13" customWidth="1" min="1" max="1"/>
    <col width="13" customWidth="1" min="2" max="2"/>
    <col width="16" customWidth="1" min="3" max="3"/>
    <col width="14" customWidth="1" min="4" max="4"/>
    <col width="13" customWidth="1" min="5" max="5"/>
    <col width="13" customWidth="1" min="6" max="6"/>
    <col width="10" customWidth="1" min="7" max="7"/>
    <col width="16" customWidth="1" min="8" max="8"/>
    <col width="15" customWidth="1" min="9" max="9"/>
    <col width="13" customWidth="1" min="10" max="10"/>
    <col width="11" customWidth="1" min="11" max="11"/>
    <col width="15" customWidth="1" min="12" max="12"/>
    <col width="10" customWidth="1" min="13" max="13"/>
    <col width="13" customWidth="1" min="14" max="14"/>
    <col width="16" customWidth="1" min="15" max="15"/>
  </cols>
  <sheetData>
    <row r="1">
      <c r="A1" s="1" t="inlineStr">
        <is>
          <t>FICHE DE POINTAGE DU PERSONNEL - JUILLET 2026</t>
        </is>
      </c>
    </row>
    <row r="2">
      <c r="A2" s="2" t="inlineStr">
        <is>
          <t>Date</t>
        </is>
      </c>
      <c r="B2" s="2" t="inlineStr">
        <is>
          <t>Code employé</t>
        </is>
      </c>
      <c r="C2" s="2" t="inlineStr">
        <is>
          <t>Nom</t>
        </is>
      </c>
      <c r="D2" s="2" t="inlineStr">
        <is>
          <t>Service</t>
        </is>
      </c>
      <c r="E2" s="2" t="inlineStr">
        <is>
          <t>Heure arrivée</t>
        </is>
      </c>
      <c r="F2" s="2" t="inlineStr">
        <is>
          <t>Heure départ</t>
        </is>
      </c>
      <c r="G2" s="2" t="inlineStr">
        <is>
          <t>Pause (h)</t>
        </is>
      </c>
      <c r="H2" s="2" t="inlineStr">
        <is>
          <t>Heures travaillées</t>
        </is>
      </c>
      <c r="I2" s="2" t="inlineStr">
        <is>
          <t>Heures prévues/j</t>
        </is>
      </c>
      <c r="J2" s="2" t="inlineStr">
        <is>
          <t>Arrivée prévue</t>
        </is>
      </c>
      <c r="K2" s="2" t="inlineStr">
        <is>
          <t>Écart (h)</t>
        </is>
      </c>
      <c r="L2" s="2" t="inlineStr">
        <is>
          <t>Statut</t>
        </is>
      </c>
      <c r="M2" s="2" t="inlineStr">
        <is>
          <t>Retard</t>
        </is>
      </c>
      <c r="N2" s="2" t="inlineStr">
        <is>
          <t>Taux horaire</t>
        </is>
      </c>
      <c r="O2" s="2" t="inlineStr">
        <is>
          <t>Montant journalier</t>
        </is>
      </c>
    </row>
    <row r="3">
      <c r="A3" s="3" t="n">
        <v>46209</v>
      </c>
      <c r="B3" s="4" t="inlineStr">
        <is>
          <t>E01</t>
        </is>
      </c>
      <c r="C3" s="5">
        <f>IFERROR(VLOOKUP(B3,'Employés'!$A$3:$F$7,2,0),"")</f>
        <v/>
      </c>
      <c r="D3" s="5">
        <f>IFERROR(VLOOKUP(B3,'Employés'!$A$3:$F$7,3,0),"")</f>
        <v/>
      </c>
      <c r="E3" s="6" t="n">
        <v>0.3784722222222222</v>
      </c>
      <c r="F3" s="6" t="n">
        <v>0.7152777777777778</v>
      </c>
      <c r="G3" s="4" t="n">
        <v>1</v>
      </c>
      <c r="H3" s="7">
        <f>IFERROR(ROUND((F3-E3)*24-G3,2),0)</f>
        <v/>
      </c>
      <c r="I3" s="7">
        <f>IFERROR(VLOOKUP(B3,'Employés'!$A$3:$F$7,5,0),0)</f>
        <v/>
      </c>
      <c r="J3" s="8">
        <f>IFERROR(VLOOKUP(B3,'Employés'!$A$3:$F$7,6,0),"")</f>
        <v/>
      </c>
      <c r="K3" s="7">
        <f>ROUND(H3-I3,2)</f>
        <v/>
      </c>
      <c r="L3" s="5">
        <f>IF(K3&lt;0,"Manque",IF(K3&gt;0,"Supplémentaire","Conforme"))</f>
        <v/>
      </c>
      <c r="M3" s="5">
        <f>IF(AND(J3&lt;&gt;"",E3&gt;J3),"Oui","Non")</f>
        <v/>
      </c>
      <c r="N3" s="9">
        <f>IFERROR(VLOOKUP(B3,'Employés'!$A$3:$F$7,4,0),0)</f>
        <v/>
      </c>
      <c r="O3" s="9">
        <f>ROUND(H3*N3,2)</f>
        <v/>
      </c>
    </row>
    <row r="4">
      <c r="A4" s="10" t="n">
        <v>46209</v>
      </c>
      <c r="B4" s="4" t="inlineStr">
        <is>
          <t>E02</t>
        </is>
      </c>
      <c r="C4" s="11">
        <f>IFERROR(VLOOKUP(B4,'Employés'!$A$3:$F$7,2,0),"")</f>
        <v/>
      </c>
      <c r="D4" s="11">
        <f>IFERROR(VLOOKUP(B4,'Employés'!$A$3:$F$7,3,0),"")</f>
        <v/>
      </c>
      <c r="E4" s="6" t="n">
        <v>0.3333333333333333</v>
      </c>
      <c r="F4" s="6" t="n">
        <v>0.6875</v>
      </c>
      <c r="G4" s="4" t="n">
        <v>0.5</v>
      </c>
      <c r="H4" s="12">
        <f>IFERROR(ROUND((F4-E4)*24-G4,2),0)</f>
        <v/>
      </c>
      <c r="I4" s="12">
        <f>IFERROR(VLOOKUP(B4,'Employés'!$A$3:$F$7,5,0),0)</f>
        <v/>
      </c>
      <c r="J4" s="13">
        <f>IFERROR(VLOOKUP(B4,'Employés'!$A$3:$F$7,6,0),"")</f>
        <v/>
      </c>
      <c r="K4" s="12">
        <f>ROUND(H4-I4,2)</f>
        <v/>
      </c>
      <c r="L4" s="11">
        <f>IF(K4&lt;0,"Manque",IF(K4&gt;0,"Supplémentaire","Conforme"))</f>
        <v/>
      </c>
      <c r="M4" s="11">
        <f>IF(AND(J4&lt;&gt;"",E4&gt;J4),"Oui","Non")</f>
        <v/>
      </c>
      <c r="N4" s="14">
        <f>IFERROR(VLOOKUP(B4,'Employés'!$A$3:$F$7,4,0),0)</f>
        <v/>
      </c>
      <c r="O4" s="14">
        <f>ROUND(H4*N4,2)</f>
        <v/>
      </c>
    </row>
    <row r="5">
      <c r="A5" s="3" t="n">
        <v>46210</v>
      </c>
      <c r="B5" s="4" t="inlineStr">
        <is>
          <t>E03</t>
        </is>
      </c>
      <c r="C5" s="5">
        <f>IFERROR(VLOOKUP(B5,'Employés'!$A$3:$F$7,2,0),"")</f>
        <v/>
      </c>
      <c r="D5" s="5">
        <f>IFERROR(VLOOKUP(B5,'Employés'!$A$3:$F$7,3,0),"")</f>
        <v/>
      </c>
      <c r="E5" s="6" t="n">
        <v>0.3854166666666667</v>
      </c>
      <c r="F5" s="6" t="n">
        <v>0.7083333333333334</v>
      </c>
      <c r="G5" s="4" t="n">
        <v>1</v>
      </c>
      <c r="H5" s="7">
        <f>IFERROR(ROUND((F5-E5)*24-G5,2),0)</f>
        <v/>
      </c>
      <c r="I5" s="7">
        <f>IFERROR(VLOOKUP(B5,'Employés'!$A$3:$F$7,5,0),0)</f>
        <v/>
      </c>
      <c r="J5" s="8">
        <f>IFERROR(VLOOKUP(B5,'Employés'!$A$3:$F$7,6,0),"")</f>
        <v/>
      </c>
      <c r="K5" s="7">
        <f>ROUND(H5-I5,2)</f>
        <v/>
      </c>
      <c r="L5" s="5">
        <f>IF(K5&lt;0,"Manque",IF(K5&gt;0,"Supplémentaire","Conforme"))</f>
        <v/>
      </c>
      <c r="M5" s="5">
        <f>IF(AND(J5&lt;&gt;"",E5&gt;J5),"Oui","Non")</f>
        <v/>
      </c>
      <c r="N5" s="9">
        <f>IFERROR(VLOOKUP(B5,'Employés'!$A$3:$F$7,4,0),0)</f>
        <v/>
      </c>
      <c r="O5" s="9">
        <f>ROUND(H5*N5,2)</f>
        <v/>
      </c>
    </row>
    <row r="6">
      <c r="A6" s="10" t="n">
        <v>46210</v>
      </c>
      <c r="B6" s="4" t="inlineStr">
        <is>
          <t>E04</t>
        </is>
      </c>
      <c r="C6" s="11">
        <f>IFERROR(VLOOKUP(B6,'Employés'!$A$3:$F$7,2,0),"")</f>
        <v/>
      </c>
      <c r="D6" s="11">
        <f>IFERROR(VLOOKUP(B6,'Employés'!$A$3:$F$7,3,0),"")</f>
        <v/>
      </c>
      <c r="E6" s="6" t="n">
        <v>0.3125</v>
      </c>
      <c r="F6" s="6" t="n">
        <v>0.6666666666666666</v>
      </c>
      <c r="G6" s="4" t="n">
        <v>1</v>
      </c>
      <c r="H6" s="12">
        <f>IFERROR(ROUND((F6-E6)*24-G6,2),0)</f>
        <v/>
      </c>
      <c r="I6" s="12">
        <f>IFERROR(VLOOKUP(B6,'Employés'!$A$3:$F$7,5,0),0)</f>
        <v/>
      </c>
      <c r="J6" s="13">
        <f>IFERROR(VLOOKUP(B6,'Employés'!$A$3:$F$7,6,0),"")</f>
        <v/>
      </c>
      <c r="K6" s="12">
        <f>ROUND(H6-I6,2)</f>
        <v/>
      </c>
      <c r="L6" s="11">
        <f>IF(K6&lt;0,"Manque",IF(K6&gt;0,"Supplémentaire","Conforme"))</f>
        <v/>
      </c>
      <c r="M6" s="11">
        <f>IF(AND(J6&lt;&gt;"",E6&gt;J6),"Oui","Non")</f>
        <v/>
      </c>
      <c r="N6" s="14">
        <f>IFERROR(VLOOKUP(B6,'Employés'!$A$3:$F$7,4,0),0)</f>
        <v/>
      </c>
      <c r="O6" s="14">
        <f>ROUND(H6*N6,2)</f>
        <v/>
      </c>
    </row>
    <row r="7">
      <c r="A7" s="3" t="n">
        <v>46211</v>
      </c>
      <c r="B7" s="4" t="inlineStr">
        <is>
          <t>E05</t>
        </is>
      </c>
      <c r="C7" s="5">
        <f>IFERROR(VLOOKUP(B7,'Employés'!$A$3:$F$7,2,0),"")</f>
        <v/>
      </c>
      <c r="D7" s="5">
        <f>IFERROR(VLOOKUP(B7,'Employés'!$A$3:$F$7,3,0),"")</f>
        <v/>
      </c>
      <c r="E7" s="6" t="n">
        <v>0.3715277777777778</v>
      </c>
      <c r="F7" s="6" t="n">
        <v>0.6979166666666666</v>
      </c>
      <c r="G7" s="4" t="n">
        <v>1</v>
      </c>
      <c r="H7" s="7">
        <f>IFERROR(ROUND((F7-E7)*24-G7,2),0)</f>
        <v/>
      </c>
      <c r="I7" s="7">
        <f>IFERROR(VLOOKUP(B7,'Employés'!$A$3:$F$7,5,0),0)</f>
        <v/>
      </c>
      <c r="J7" s="8">
        <f>IFERROR(VLOOKUP(B7,'Employés'!$A$3:$F$7,6,0),"")</f>
        <v/>
      </c>
      <c r="K7" s="7">
        <f>ROUND(H7-I7,2)</f>
        <v/>
      </c>
      <c r="L7" s="5">
        <f>IF(K7&lt;0,"Manque",IF(K7&gt;0,"Supplémentaire","Conforme"))</f>
        <v/>
      </c>
      <c r="M7" s="5">
        <f>IF(AND(J7&lt;&gt;"",E7&gt;J7),"Oui","Non")</f>
        <v/>
      </c>
      <c r="N7" s="9">
        <f>IFERROR(VLOOKUP(B7,'Employés'!$A$3:$F$7,4,0),0)</f>
        <v/>
      </c>
      <c r="O7" s="9">
        <f>ROUND(H7*N7,2)</f>
        <v/>
      </c>
    </row>
    <row r="8">
      <c r="A8" s="10" t="n">
        <v>46211</v>
      </c>
      <c r="B8" s="4" t="inlineStr">
        <is>
          <t>E01</t>
        </is>
      </c>
      <c r="C8" s="11">
        <f>IFERROR(VLOOKUP(B8,'Employés'!$A$3:$F$7,2,0),"")</f>
        <v/>
      </c>
      <c r="D8" s="11">
        <f>IFERROR(VLOOKUP(B8,'Employés'!$A$3:$F$7,3,0),"")</f>
        <v/>
      </c>
      <c r="E8" s="6" t="n">
        <v>0.375</v>
      </c>
      <c r="F8" s="6" t="n">
        <v>0.7291666666666666</v>
      </c>
      <c r="G8" s="4" t="n">
        <v>1</v>
      </c>
      <c r="H8" s="12">
        <f>IFERROR(ROUND((F8-E8)*24-G8,2),0)</f>
        <v/>
      </c>
      <c r="I8" s="12">
        <f>IFERROR(VLOOKUP(B8,'Employés'!$A$3:$F$7,5,0),0)</f>
        <v/>
      </c>
      <c r="J8" s="13">
        <f>IFERROR(VLOOKUP(B8,'Employés'!$A$3:$F$7,6,0),"")</f>
        <v/>
      </c>
      <c r="K8" s="12">
        <f>ROUND(H8-I8,2)</f>
        <v/>
      </c>
      <c r="L8" s="11">
        <f>IF(K8&lt;0,"Manque",IF(K8&gt;0,"Supplémentaire","Conforme"))</f>
        <v/>
      </c>
      <c r="M8" s="11">
        <f>IF(AND(J8&lt;&gt;"",E8&gt;J8),"Oui","Non")</f>
        <v/>
      </c>
      <c r="N8" s="14">
        <f>IFERROR(VLOOKUP(B8,'Employés'!$A$3:$F$7,4,0),0)</f>
        <v/>
      </c>
      <c r="O8" s="14">
        <f>ROUND(H8*N8,2)</f>
        <v/>
      </c>
    </row>
    <row r="9">
      <c r="A9" s="3" t="n">
        <v>46212</v>
      </c>
      <c r="B9" s="4" t="inlineStr">
        <is>
          <t>E02</t>
        </is>
      </c>
      <c r="C9" s="5">
        <f>IFERROR(VLOOKUP(B9,'Employés'!$A$3:$F$7,2,0),"")</f>
        <v/>
      </c>
      <c r="D9" s="5">
        <f>IFERROR(VLOOKUP(B9,'Employés'!$A$3:$F$7,3,0),"")</f>
        <v/>
      </c>
      <c r="E9" s="6" t="n">
        <v>0.3402777777777778</v>
      </c>
      <c r="F9" s="6" t="n">
        <v>0.6805555555555556</v>
      </c>
      <c r="G9" s="4" t="n">
        <v>0.5</v>
      </c>
      <c r="H9" s="7">
        <f>IFERROR(ROUND((F9-E9)*24-G9,2),0)</f>
        <v/>
      </c>
      <c r="I9" s="7">
        <f>IFERROR(VLOOKUP(B9,'Employés'!$A$3:$F$7,5,0),0)</f>
        <v/>
      </c>
      <c r="J9" s="8">
        <f>IFERROR(VLOOKUP(B9,'Employés'!$A$3:$F$7,6,0),"")</f>
        <v/>
      </c>
      <c r="K9" s="7">
        <f>ROUND(H9-I9,2)</f>
        <v/>
      </c>
      <c r="L9" s="5">
        <f>IF(K9&lt;0,"Manque",IF(K9&gt;0,"Supplémentaire","Conforme"))</f>
        <v/>
      </c>
      <c r="M9" s="5">
        <f>IF(AND(J9&lt;&gt;"",E9&gt;J9),"Oui","Non")</f>
        <v/>
      </c>
      <c r="N9" s="9">
        <f>IFERROR(VLOOKUP(B9,'Employés'!$A$3:$F$7,4,0),0)</f>
        <v/>
      </c>
      <c r="O9" s="9">
        <f>ROUND(H9*N9,2)</f>
        <v/>
      </c>
    </row>
    <row r="10">
      <c r="A10" s="10" t="n">
        <v>46212</v>
      </c>
      <c r="B10" s="4" t="inlineStr">
        <is>
          <t>E03</t>
        </is>
      </c>
      <c r="C10" s="11">
        <f>IFERROR(VLOOKUP(B10,'Employés'!$A$3:$F$7,2,0),"")</f>
        <v/>
      </c>
      <c r="D10" s="11">
        <f>IFERROR(VLOOKUP(B10,'Employés'!$A$3:$F$7,3,0),"")</f>
        <v/>
      </c>
      <c r="E10" s="6" t="n">
        <v>0.375</v>
      </c>
      <c r="F10" s="6" t="n">
        <v>0.6875</v>
      </c>
      <c r="G10" s="4" t="n">
        <v>1</v>
      </c>
      <c r="H10" s="12">
        <f>IFERROR(ROUND((F10-E10)*24-G10,2),0)</f>
        <v/>
      </c>
      <c r="I10" s="12">
        <f>IFERROR(VLOOKUP(B10,'Employés'!$A$3:$F$7,5,0),0)</f>
        <v/>
      </c>
      <c r="J10" s="13">
        <f>IFERROR(VLOOKUP(B10,'Employés'!$A$3:$F$7,6,0),"")</f>
        <v/>
      </c>
      <c r="K10" s="12">
        <f>ROUND(H10-I10,2)</f>
        <v/>
      </c>
      <c r="L10" s="11">
        <f>IF(K10&lt;0,"Manque",IF(K10&gt;0,"Supplémentaire","Conforme"))</f>
        <v/>
      </c>
      <c r="M10" s="11">
        <f>IF(AND(J10&lt;&gt;"",E10&gt;J10),"Oui","Non")</f>
        <v/>
      </c>
      <c r="N10" s="14">
        <f>IFERROR(VLOOKUP(B10,'Employés'!$A$3:$F$7,4,0),0)</f>
        <v/>
      </c>
      <c r="O10" s="14">
        <f>ROUND(H10*N10,2)</f>
        <v/>
      </c>
    </row>
    <row r="11">
      <c r="A11" s="3" t="n">
        <v>46213</v>
      </c>
      <c r="B11" s="4" t="inlineStr">
        <is>
          <t>E04</t>
        </is>
      </c>
      <c r="C11" s="5">
        <f>IFERROR(VLOOKUP(B11,'Employés'!$A$3:$F$7,2,0),"")</f>
        <v/>
      </c>
      <c r="D11" s="5">
        <f>IFERROR(VLOOKUP(B11,'Employés'!$A$3:$F$7,3,0),"")</f>
        <v/>
      </c>
      <c r="E11" s="6" t="n">
        <v>0.3229166666666667</v>
      </c>
      <c r="F11" s="6" t="n">
        <v>0.7083333333333334</v>
      </c>
      <c r="G11" s="4" t="n">
        <v>1</v>
      </c>
      <c r="H11" s="7">
        <f>IFERROR(ROUND((F11-E11)*24-G11,2),0)</f>
        <v/>
      </c>
      <c r="I11" s="7">
        <f>IFERROR(VLOOKUP(B11,'Employés'!$A$3:$F$7,5,0),0)</f>
        <v/>
      </c>
      <c r="J11" s="8">
        <f>IFERROR(VLOOKUP(B11,'Employés'!$A$3:$F$7,6,0),"")</f>
        <v/>
      </c>
      <c r="K11" s="7">
        <f>ROUND(H11-I11,2)</f>
        <v/>
      </c>
      <c r="L11" s="5">
        <f>IF(K11&lt;0,"Manque",IF(K11&gt;0,"Supplémentaire","Conforme"))</f>
        <v/>
      </c>
      <c r="M11" s="5">
        <f>IF(AND(J11&lt;&gt;"",E11&gt;J11),"Oui","Non")</f>
        <v/>
      </c>
      <c r="N11" s="9">
        <f>IFERROR(VLOOKUP(B11,'Employés'!$A$3:$F$7,4,0),0)</f>
        <v/>
      </c>
      <c r="O11" s="9">
        <f>ROUND(H11*N11,2)</f>
        <v/>
      </c>
    </row>
    <row r="12">
      <c r="A12" s="10" t="n">
        <v>46213</v>
      </c>
      <c r="B12" s="4" t="inlineStr">
        <is>
          <t>E05</t>
        </is>
      </c>
      <c r="C12" s="11">
        <f>IFERROR(VLOOKUP(B12,'Employés'!$A$3:$F$7,2,0),"")</f>
        <v/>
      </c>
      <c r="D12" s="11">
        <f>IFERROR(VLOOKUP(B12,'Employés'!$A$3:$F$7,3,0),"")</f>
        <v/>
      </c>
      <c r="E12" s="6" t="n">
        <v>0.375</v>
      </c>
      <c r="F12" s="6" t="n">
        <v>0.71875</v>
      </c>
      <c r="G12" s="4" t="n">
        <v>1</v>
      </c>
      <c r="H12" s="12">
        <f>IFERROR(ROUND((F12-E12)*24-G12,2),0)</f>
        <v/>
      </c>
      <c r="I12" s="12">
        <f>IFERROR(VLOOKUP(B12,'Employés'!$A$3:$F$7,5,0),0)</f>
        <v/>
      </c>
      <c r="J12" s="13">
        <f>IFERROR(VLOOKUP(B12,'Employés'!$A$3:$F$7,6,0),"")</f>
        <v/>
      </c>
      <c r="K12" s="12">
        <f>ROUND(H12-I12,2)</f>
        <v/>
      </c>
      <c r="L12" s="11">
        <f>IF(K12&lt;0,"Manque",IF(K12&gt;0,"Supplémentaire","Conforme"))</f>
        <v/>
      </c>
      <c r="M12" s="11">
        <f>IF(AND(J12&lt;&gt;"",E12&gt;J12),"Oui","Non")</f>
        <v/>
      </c>
      <c r="N12" s="14">
        <f>IFERROR(VLOOKUP(B12,'Employés'!$A$3:$F$7,4,0),0)</f>
        <v/>
      </c>
      <c r="O12" s="14">
        <f>ROUND(H12*N12,2)</f>
        <v/>
      </c>
    </row>
    <row r="13">
      <c r="A13" s="15" t="inlineStr">
        <is>
          <t>TOTAL</t>
        </is>
      </c>
      <c r="B13" s="16" t="n"/>
      <c r="C13" s="16" t="n"/>
      <c r="D13" s="16" t="n"/>
      <c r="E13" s="16" t="n"/>
      <c r="F13" s="16" t="n"/>
      <c r="G13" s="16" t="n"/>
      <c r="H13" s="17">
        <f>SUM(H3:H12)</f>
        <v/>
      </c>
      <c r="I13" s="17">
        <f>SUM(I3:I12)</f>
        <v/>
      </c>
      <c r="J13" s="18" t="inlineStr"/>
      <c r="K13" s="17">
        <f>SUM(K3:K12)</f>
        <v/>
      </c>
      <c r="L13" s="18" t="inlineStr"/>
      <c r="M13" s="18">
        <f>COUNTIF(M3:M12,"Oui")</f>
        <v/>
      </c>
      <c r="N13" s="18" t="inlineStr"/>
      <c r="O13" s="19">
        <f>SUM(O3:O12)</f>
        <v/>
      </c>
    </row>
  </sheetData>
  <mergeCells count="2">
    <mergeCell ref="A1:O1"/>
    <mergeCell ref="A13:G13"/>
  </mergeCells>
  <conditionalFormatting sqref="L3:L12">
    <cfRule type="expression" priority="1" dxfId="0">
      <formula>L3="Manque"</formula>
    </cfRule>
    <cfRule type="expression" priority="2" dxfId="1">
      <formula>L3="Supplémentaire"</formula>
    </cfRule>
  </conditionalFormatting>
  <conditionalFormatting sqref="M3:M12">
    <cfRule type="expression" priority="3" dxfId="0">
      <formula>M3="Oui"</formula>
    </cfRule>
  </conditionalFormatting>
  <dataValidations count="1">
    <dataValidation sqref="B3:B32" showErrorMessage="1" showInputMessage="1" allowBlank="1" type="list">
      <formula1>'Employés'!$A$3:$A$7</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10" customWidth="1" min="1" max="1"/>
    <col width="18" customWidth="1" min="2" max="2"/>
    <col width="20" customWidth="1" min="3" max="3"/>
    <col width="14" customWidth="1" min="4" max="4"/>
    <col width="15" customWidth="1" min="5" max="5"/>
    <col width="14" customWidth="1" min="6" max="6"/>
  </cols>
  <sheetData>
    <row r="1">
      <c r="A1" s="1" t="inlineStr">
        <is>
          <t>RÉFÉRENTIEL DES EMPLOYÉS</t>
        </is>
      </c>
    </row>
    <row r="2">
      <c r="A2" s="2" t="inlineStr">
        <is>
          <t>Code</t>
        </is>
      </c>
      <c r="B2" s="2" t="inlineStr">
        <is>
          <t>Nom</t>
        </is>
      </c>
      <c r="C2" s="2" t="inlineStr">
        <is>
          <t>Service</t>
        </is>
      </c>
      <c r="D2" s="2" t="inlineStr">
        <is>
          <t>Taux horaire</t>
        </is>
      </c>
      <c r="E2" s="2" t="inlineStr">
        <is>
          <t>Heures prévues/j</t>
        </is>
      </c>
      <c r="F2" s="2" t="inlineStr">
        <is>
          <t>Arrivée prévue</t>
        </is>
      </c>
    </row>
    <row r="3">
      <c r="A3" s="5" t="inlineStr">
        <is>
          <t>E01</t>
        </is>
      </c>
      <c r="B3" s="4" t="inlineStr">
        <is>
          <t>Camille Dubois</t>
        </is>
      </c>
      <c r="C3" s="4" t="inlineStr">
        <is>
          <t>Ventes</t>
        </is>
      </c>
      <c r="D3" s="20" t="n">
        <v>15.5</v>
      </c>
      <c r="E3" s="21" t="n">
        <v>7</v>
      </c>
      <c r="F3" s="6" t="n">
        <v>0.375</v>
      </c>
    </row>
    <row r="4">
      <c r="A4" s="11" t="inlineStr">
        <is>
          <t>E02</t>
        </is>
      </c>
      <c r="B4" s="4" t="inlineStr">
        <is>
          <t>Julien Martin</t>
        </is>
      </c>
      <c r="C4" s="4" t="inlineStr">
        <is>
          <t>Logistique</t>
        </is>
      </c>
      <c r="D4" s="20" t="n">
        <v>14</v>
      </c>
      <c r="E4" s="21" t="n">
        <v>8</v>
      </c>
      <c r="F4" s="6" t="n">
        <v>0.3333333333333333</v>
      </c>
    </row>
    <row r="5">
      <c r="A5" s="5" t="inlineStr">
        <is>
          <t>E03</t>
        </is>
      </c>
      <c r="B5" s="4" t="inlineStr">
        <is>
          <t>Chloé Bernard</t>
        </is>
      </c>
      <c r="C5" s="4" t="inlineStr">
        <is>
          <t>Comptabilité</t>
        </is>
      </c>
      <c r="D5" s="20" t="n">
        <v>16</v>
      </c>
      <c r="E5" s="21" t="n">
        <v>7</v>
      </c>
      <c r="F5" s="6" t="n">
        <v>0.375</v>
      </c>
    </row>
    <row r="6">
      <c r="A6" s="11" t="inlineStr">
        <is>
          <t>E04</t>
        </is>
      </c>
      <c r="B6" s="4" t="inlineStr">
        <is>
          <t>Thomas Petit</t>
        </is>
      </c>
      <c r="C6" s="4" t="inlineStr">
        <is>
          <t>Production</t>
        </is>
      </c>
      <c r="D6" s="20" t="n">
        <v>13.5</v>
      </c>
      <c r="E6" s="21" t="n">
        <v>8</v>
      </c>
      <c r="F6" s="6" t="n">
        <v>0.3125</v>
      </c>
    </row>
    <row r="7">
      <c r="A7" s="5" t="inlineStr">
        <is>
          <t>E05</t>
        </is>
      </c>
      <c r="B7" s="4" t="inlineStr">
        <is>
          <t>Léa Rousseau</t>
        </is>
      </c>
      <c r="C7" s="4" t="inlineStr">
        <is>
          <t>Ressources Humaines</t>
        </is>
      </c>
      <c r="D7" s="20" t="n">
        <v>17</v>
      </c>
      <c r="E7" s="21" t="n">
        <v>7</v>
      </c>
      <c r="F7" s="6" t="n">
        <v>0.375</v>
      </c>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12" customWidth="1" min="1" max="1"/>
    <col width="20" customWidth="1" min="2" max="2"/>
    <col width="18" customWidth="1" min="3" max="3"/>
    <col width="16" customWidth="1" min="4" max="4"/>
    <col width="14" customWidth="1" min="5" max="5"/>
    <col width="16" customWidth="1" min="6" max="6"/>
  </cols>
  <sheetData>
    <row r="1">
      <c r="A1" s="1" t="inlineStr">
        <is>
          <t>SYNTHÈSE MENSUELLE DU POINTAGE</t>
        </is>
      </c>
    </row>
    <row r="2">
      <c r="A2" s="22" t="inlineStr">
        <is>
          <t>Code</t>
        </is>
      </c>
      <c r="B2" s="22" t="inlineStr">
        <is>
          <t>Nom</t>
        </is>
      </c>
      <c r="C2" s="22" t="inlineStr">
        <is>
          <t>Heures travaillées</t>
        </is>
      </c>
      <c r="D2" s="22" t="inlineStr">
        <is>
          <t>Montant total</t>
        </is>
      </c>
      <c r="E2" s="22" t="inlineStr">
        <is>
          <t>Jours pointés</t>
        </is>
      </c>
      <c r="F2" s="22" t="inlineStr">
        <is>
          <t>Moyenne h/jour</t>
        </is>
      </c>
    </row>
    <row r="3">
      <c r="A3" s="5">
        <f>'Employés'!A3</f>
        <v/>
      </c>
      <c r="B3" s="5">
        <f>'Employés'!B3</f>
        <v/>
      </c>
      <c r="C3" s="7">
        <f>SUMIF(Pointage!$B$3:$B$12,A3,Pointage!$H$3:$H$12)</f>
        <v/>
      </c>
      <c r="D3" s="9">
        <f>SUMIF(Pointage!$B$3:$B$12,A3,Pointage!$O$3:$O$12)</f>
        <v/>
      </c>
      <c r="E3" s="5">
        <f>COUNTIF(Pointage!$B$3:$B$12,A3)</f>
        <v/>
      </c>
      <c r="F3" s="7">
        <f>IFERROR(C3/E3,0)</f>
        <v/>
      </c>
    </row>
    <row r="4">
      <c r="A4" s="11">
        <f>'Employés'!A4</f>
        <v/>
      </c>
      <c r="B4" s="11">
        <f>'Employés'!B4</f>
        <v/>
      </c>
      <c r="C4" s="12">
        <f>SUMIF(Pointage!$B$3:$B$12,A4,Pointage!$H$3:$H$12)</f>
        <v/>
      </c>
      <c r="D4" s="14">
        <f>SUMIF(Pointage!$B$3:$B$12,A4,Pointage!$O$3:$O$12)</f>
        <v/>
      </c>
      <c r="E4" s="11">
        <f>COUNTIF(Pointage!$B$3:$B$12,A4)</f>
        <v/>
      </c>
      <c r="F4" s="12">
        <f>IFERROR(C4/E4,0)</f>
        <v/>
      </c>
    </row>
    <row r="5">
      <c r="A5" s="5">
        <f>'Employés'!A5</f>
        <v/>
      </c>
      <c r="B5" s="5">
        <f>'Employés'!B5</f>
        <v/>
      </c>
      <c r="C5" s="7">
        <f>SUMIF(Pointage!$B$3:$B$12,A5,Pointage!$H$3:$H$12)</f>
        <v/>
      </c>
      <c r="D5" s="9">
        <f>SUMIF(Pointage!$B$3:$B$12,A5,Pointage!$O$3:$O$12)</f>
        <v/>
      </c>
      <c r="E5" s="5">
        <f>COUNTIF(Pointage!$B$3:$B$12,A5)</f>
        <v/>
      </c>
      <c r="F5" s="7">
        <f>IFERROR(C5/E5,0)</f>
        <v/>
      </c>
    </row>
    <row r="6">
      <c r="A6" s="11">
        <f>'Employés'!A6</f>
        <v/>
      </c>
      <c r="B6" s="11">
        <f>'Employés'!B6</f>
        <v/>
      </c>
      <c r="C6" s="12">
        <f>SUMIF(Pointage!$B$3:$B$12,A6,Pointage!$H$3:$H$12)</f>
        <v/>
      </c>
      <c r="D6" s="14">
        <f>SUMIF(Pointage!$B$3:$B$12,A6,Pointage!$O$3:$O$12)</f>
        <v/>
      </c>
      <c r="E6" s="11">
        <f>COUNTIF(Pointage!$B$3:$B$12,A6)</f>
        <v/>
      </c>
      <c r="F6" s="12">
        <f>IFERROR(C6/E6,0)</f>
        <v/>
      </c>
    </row>
    <row r="7">
      <c r="A7" s="5">
        <f>'Employés'!A7</f>
        <v/>
      </c>
      <c r="B7" s="5">
        <f>'Employés'!B7</f>
        <v/>
      </c>
      <c r="C7" s="7">
        <f>SUMIF(Pointage!$B$3:$B$12,A7,Pointage!$H$3:$H$12)</f>
        <v/>
      </c>
      <c r="D7" s="9">
        <f>SUMIF(Pointage!$B$3:$B$12,A7,Pointage!$O$3:$O$12)</f>
        <v/>
      </c>
      <c r="E7" s="5">
        <f>COUNTIF(Pointage!$B$3:$B$12,A7)</f>
        <v/>
      </c>
      <c r="F7" s="7">
        <f>IFERROR(C7/E7,0)</f>
        <v/>
      </c>
    </row>
    <row r="8">
      <c r="A8" s="18" t="inlineStr">
        <is>
          <t>TOTAL</t>
        </is>
      </c>
      <c r="B8" s="18" t="n"/>
      <c r="C8" s="17">
        <f>SUM(C3:C7)</f>
        <v/>
      </c>
      <c r="D8" s="19">
        <f>SUM(D3:D7)</f>
        <v/>
      </c>
      <c r="E8" s="18">
        <f>SUM(E3:E7)</f>
        <v/>
      </c>
      <c r="F8" s="17">
        <f>IFERROR(C8/E8,0)</f>
        <v/>
      </c>
    </row>
    <row r="11">
      <c r="A11" s="23" t="inlineStr">
        <is>
          <t>RÉPARTITION DES STATUTS</t>
        </is>
      </c>
    </row>
    <row r="12">
      <c r="A12" s="24" t="inlineStr">
        <is>
          <t>Conforme</t>
        </is>
      </c>
      <c r="B12" s="5">
        <f>COUNTIF(Pointage!$L$3:$L$12,A12)</f>
        <v/>
      </c>
    </row>
    <row r="13">
      <c r="A13" s="25" t="inlineStr">
        <is>
          <t>Manque</t>
        </is>
      </c>
      <c r="B13" s="11">
        <f>COUNTIF(Pointage!$L$3:$L$12,A13)</f>
        <v/>
      </c>
    </row>
    <row r="14">
      <c r="A14" s="24" t="inlineStr">
        <is>
          <t>Supplémentaire</t>
        </is>
      </c>
      <c r="B14" s="5">
        <f>COUNTIF(Pointage!$L$3:$L$12,A14)</f>
        <v/>
      </c>
    </row>
  </sheetData>
  <mergeCells count="3">
    <mergeCell ref="A1:F1"/>
    <mergeCell ref="A8:B8"/>
    <mergeCell ref="A11:B1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0" customWidth="1" min="2" max="2"/>
  </cols>
  <sheetData>
    <row r="1">
      <c r="A1" s="1" t="inlineStr">
        <is>
          <t>MODE D'EMPLOI - FICHE DE POINTAGE</t>
        </is>
      </c>
    </row>
    <row r="3" ht="55" customHeight="1">
      <c r="A3" s="26" t="inlineStr">
        <is>
          <t>Objectif</t>
        </is>
      </c>
      <c r="B3" s="27" t="inlineStr">
        <is>
          <t>Ce classeur permet de suivre le pointage quotidien du personnel : heures d'arrivée/départ, pauses, heures travaillées, écarts et rémunération.</t>
        </is>
      </c>
    </row>
    <row r="4" ht="55" customHeight="1">
      <c r="A4" s="26" t="inlineStr">
        <is>
          <t>Feuille Pointage</t>
        </is>
      </c>
      <c r="B4" s="27" t="inlineStr">
        <is>
          <t>Saisissez le Code employé (liste déroulante), l'heure d'arrivée, l'heure de départ et la pause. Les colonnes Nom, Service, Heures prévues, Taux horaire sont calculées automatiquement via VLOOKUP depuis la feuille Employés.</t>
        </is>
      </c>
    </row>
    <row r="5" ht="55" customHeight="1">
      <c r="A5" s="26" t="inlineStr">
        <is>
          <t>Colonnes calculées</t>
        </is>
      </c>
      <c r="B5" s="27" t="inlineStr">
        <is>
          <t>Heures travaillées = (Départ - Arrivée) - Pause. Écart = Heures travaillées - Heures prévues. Statut = Conforme / Manque / Supplémentaire selon l'écart. Retard = Oui si l'arrivée réelle dépasse l'heure prévue.</t>
        </is>
      </c>
    </row>
    <row r="6" ht="55" customHeight="1">
      <c r="A6" s="26" t="inlineStr">
        <is>
          <t>Feuille Employés</t>
        </is>
      </c>
      <c r="B6" s="27" t="inlineStr">
        <is>
          <t>Référentiel des employés : code, nom, service, taux horaire, heures prévues par jour et heure d'arrivée prévue. Modifiez cette feuille pour ajouter ou mettre à jour un employé.</t>
        </is>
      </c>
    </row>
    <row r="7" ht="55" customHeight="1">
      <c r="A7" s="26" t="inlineStr">
        <is>
          <t>Feuille Synthèse</t>
        </is>
      </c>
      <c r="B7" s="27" t="inlineStr">
        <is>
          <t>Tableau de bord agrégeant les heures travaillées, le montant total et le nombre de jours pointés par employé, avec deux graphiques : heures travaillées par employé et répartition des statuts.</t>
        </is>
      </c>
    </row>
    <row r="8" ht="55" customHeight="1">
      <c r="A8" s="26" t="inlineStr">
        <is>
          <t>Cellules jaunes</t>
        </is>
      </c>
      <c r="B8" s="27" t="inlineStr">
        <is>
          <t>Les cellules à fond jaune pâle sont des zones de saisie modifiables. Les autres cellules contiennent des formules à ne pas écraser.</t>
        </is>
      </c>
    </row>
    <row r="9" ht="55" customHeight="1">
      <c r="A9" s="26" t="inlineStr">
        <is>
          <t>Mise à jour</t>
        </is>
      </c>
      <c r="B9" s="27" t="inlineStr">
        <is>
          <t>Ajoutez de nouvelles lignes dans la feuille Pointage en respectant la structure des colonnes, puis étendez si besoin la validation de données et les formules par recopie vers le bas.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2026-07-16T20:41:32Z</dcterms:created>
  <dcterms:modified xmlns:dcterms="http://purl.org/dc/terms/" xmlns:xsi="http://www.w3.org/2001/XMLSchema-instance" xsi:type="dcterms:W3CDTF">2026-07-16T20:41:32Z</dcterms:modified>
</cp:coreProperties>
</file>