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ésences_Journalières" sheetId="1" state="visible" r:id="rId1"/>
    <sheet xmlns:r="http://schemas.openxmlformats.org/officeDocument/2006/relationships" name="Table_Referentiels" sheetId="2" state="visible" r:id="rId2"/>
    <sheet xmlns:r="http://schemas.openxmlformats.org/officeDocument/2006/relationships" name="Synthèse_Mensuelle" sheetId="3" state="visible" r:id="rId3"/>
    <sheet xmlns:r="http://schemas.openxmlformats.org/officeDocument/2006/relationships" name="Mode_emploi" sheetId="4" state="visible" r:id="rId4"/>
  </sheets>
  <definedNames/>
  <calcPr calcId="124519" fullCalcOnLoad="1"/>
</workbook>
</file>

<file path=xl/styles.xml><?xml version="1.0" encoding="utf-8"?>
<styleSheet xmlns="http://schemas.openxmlformats.org/spreadsheetml/2006/main">
  <numFmts count="6">
    <numFmt numFmtId="164" formatCode="yyyy-mm-dd"/>
    <numFmt numFmtId="165" formatCode="DD/MM/YYYY"/>
    <numFmt numFmtId="166" formatCode="HH:MM"/>
    <numFmt numFmtId="167" formatCode="0.00&quot; h&quot;"/>
    <numFmt numFmtId="168" formatCode="#,##0.00&quot; €&quot;"/>
    <numFmt numFmtId="169" formatCode="0.0%"/>
  </numFmts>
  <fonts count="7">
    <font>
      <name val="Calibri"/>
      <family val="2"/>
      <color theme="1"/>
      <sz val="11"/>
      <scheme val="minor"/>
    </font>
    <font>
      <name val="Calibri"/>
      <b val="1"/>
      <color rgb="000E7A54"/>
      <sz val="14"/>
    </font>
    <font>
      <name val="Calibri"/>
      <b val="1"/>
      <color rgb="00FFFFFF"/>
      <sz val="11"/>
    </font>
    <font>
      <name val="Calibri"/>
      <sz val="10"/>
    </font>
    <font>
      <name val="Calibri"/>
      <b val="1"/>
      <color rgb="00000000"/>
      <sz val="11"/>
    </font>
    <font>
      <b val="1"/>
      <color rgb="00FFFFFF"/>
    </font>
    <font>
      <b val="1"/>
      <color rgb="000E7A54"/>
    </font>
  </fonts>
  <fills count="8">
    <fill>
      <patternFill/>
    </fill>
    <fill>
      <patternFill patternType="gray125"/>
    </fill>
    <fill>
      <patternFill patternType="solid">
        <fgColor rgb="000E7A54"/>
      </patternFill>
    </fill>
    <fill>
      <patternFill patternType="solid">
        <fgColor rgb="00EAF7F1"/>
      </patternFill>
    </fill>
    <fill>
      <patternFill patternType="solid">
        <fgColor rgb="00FFFBEB"/>
      </patternFill>
    </fill>
    <fill>
      <patternFill patternType="solid">
        <fgColor rgb="00FFFFFF"/>
      </patternFill>
    </fill>
    <fill>
      <patternFill patternType="solid">
        <fgColor rgb="00F97316"/>
      </patternFill>
    </fill>
    <fill>
      <patternFill patternType="solid">
        <fgColor rgb="0012946A"/>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6">
    <xf numFmtId="0" fontId="0" fillId="0" borderId="0" pivotButton="0" quotePrefix="0" xfId="0"/>
    <xf numFmtId="0" fontId="1" fillId="0" borderId="0" applyAlignment="1" pivotButton="0" quotePrefix="0" xfId="0">
      <alignment horizontal="center" vertical="center" wrapText="1"/>
    </xf>
    <xf numFmtId="0" fontId="2" fillId="2" borderId="1" applyAlignment="1" pivotButton="0" quotePrefix="0" xfId="0">
      <alignment horizontal="center" vertical="center" wrapText="1"/>
    </xf>
    <xf numFmtId="165" fontId="3" fillId="3" borderId="1" applyAlignment="1" pivotButton="0" quotePrefix="0" xfId="0">
      <alignment horizontal="center" vertical="center" wrapText="1"/>
    </xf>
    <xf numFmtId="0" fontId="3" fillId="3" borderId="1" applyAlignment="1" pivotButton="0" quotePrefix="0" xfId="0">
      <alignment horizontal="left" vertical="center"/>
    </xf>
    <xf numFmtId="0" fontId="3" fillId="3" borderId="1" applyAlignment="1" pivotButton="0" quotePrefix="0" xfId="0">
      <alignment horizontal="center" vertical="center" wrapText="1"/>
    </xf>
    <xf numFmtId="166" fontId="3" fillId="4" borderId="1" applyAlignment="1" pivotButton="0" quotePrefix="0" xfId="0">
      <alignment horizontal="center" vertical="center" wrapText="1"/>
    </xf>
    <xf numFmtId="167" fontId="3" fillId="4" borderId="1" applyAlignment="1" pivotButton="0" quotePrefix="0" xfId="0">
      <alignment horizontal="center" vertical="center" wrapText="1"/>
    </xf>
    <xf numFmtId="167" fontId="3" fillId="3" borderId="1" applyAlignment="1" pivotButton="0" quotePrefix="0" xfId="0">
      <alignment horizontal="center" vertical="center" wrapText="1"/>
    </xf>
    <xf numFmtId="0" fontId="3" fillId="4" borderId="1" applyAlignment="1" pivotButton="0" quotePrefix="0" xfId="0">
      <alignment horizontal="center" vertical="center" wrapText="1"/>
    </xf>
    <xf numFmtId="168" fontId="3" fillId="4" borderId="1" applyAlignment="1" pivotButton="0" quotePrefix="0" xfId="0">
      <alignment horizontal="center" vertical="center" wrapText="1"/>
    </xf>
    <xf numFmtId="168" fontId="3" fillId="3" borderId="1" applyAlignment="1" pivotButton="0" quotePrefix="0" xfId="0">
      <alignment horizontal="center" vertical="center" wrapText="1"/>
    </xf>
    <xf numFmtId="165" fontId="3" fillId="5" borderId="1" applyAlignment="1" pivotButton="0" quotePrefix="0" xfId="0">
      <alignment horizontal="center" vertical="center" wrapText="1"/>
    </xf>
    <xf numFmtId="0" fontId="3" fillId="5" borderId="1" applyAlignment="1" pivotButton="0" quotePrefix="0" xfId="0">
      <alignment horizontal="left" vertical="center"/>
    </xf>
    <xf numFmtId="0" fontId="3" fillId="5" borderId="1" applyAlignment="1" pivotButton="0" quotePrefix="0" xfId="0">
      <alignment horizontal="center" vertical="center" wrapText="1"/>
    </xf>
    <xf numFmtId="167" fontId="3" fillId="5" borderId="1" applyAlignment="1" pivotButton="0" quotePrefix="0" xfId="0">
      <alignment horizontal="center" vertical="center" wrapText="1"/>
    </xf>
    <xf numFmtId="168" fontId="3" fillId="5" borderId="1" applyAlignment="1" pivotButton="0" quotePrefix="0" xfId="0">
      <alignment horizontal="center" vertical="center" wrapText="1"/>
    </xf>
    <xf numFmtId="0" fontId="4" fillId="6" borderId="1" applyAlignment="1" pivotButton="0" quotePrefix="0" xfId="0">
      <alignment horizontal="center" vertical="center" wrapText="1"/>
    </xf>
    <xf numFmtId="167" fontId="4" fillId="6" borderId="1" applyAlignment="1" pivotButton="0" quotePrefix="0" xfId="0">
      <alignment horizontal="center" vertical="center" wrapText="1"/>
    </xf>
    <xf numFmtId="168" fontId="4" fillId="6" borderId="1" applyAlignment="1" pivotButton="0" quotePrefix="0" xfId="0">
      <alignment horizontal="center" vertical="center" wrapText="1"/>
    </xf>
    <xf numFmtId="169" fontId="3" fillId="3" borderId="1" applyAlignment="1" pivotButton="0" quotePrefix="0" xfId="0">
      <alignment horizontal="center" vertical="center" wrapText="1"/>
    </xf>
    <xf numFmtId="0" fontId="5" fillId="7" borderId="0" applyAlignment="1" pivotButton="0" quotePrefix="0" xfId="0">
      <alignment horizontal="center" vertical="center" wrapText="1"/>
    </xf>
    <xf numFmtId="0" fontId="0" fillId="7" borderId="0" pivotButton="0" quotePrefix="0" xfId="0"/>
    <xf numFmtId="169" fontId="3" fillId="5" borderId="1" applyAlignment="1" pivotButton="0" quotePrefix="0" xfId="0">
      <alignment horizontal="center" vertical="center" wrapText="1"/>
    </xf>
    <xf numFmtId="0" fontId="6" fillId="0" borderId="0" pivotButton="0" quotePrefix="0" xfId="0"/>
    <xf numFmtId="0" fontId="3" fillId="0" borderId="0" applyAlignment="1" pivotButton="0" quotePrefix="0" xfId="0">
      <alignment vertical="top" wrapText="1"/>
    </xf>
  </cellXfs>
  <cellStyles count="1">
    <cellStyle name="Normal" xfId="0" builtinId="0" hidden="0"/>
  </cellStyles>
  <dxfs count="4">
    <dxf>
      <font>
        <b val="1"/>
        <color rgb="00DC2626"/>
      </font>
    </dxf>
    <dxf>
      <font>
        <b val="1"/>
        <color rgb="0016A34A"/>
      </font>
    </dxf>
    <dxf>
      <fill>
        <patternFill patternType="solid">
          <fgColor rgb="00FCA5A5"/>
        </patternFill>
      </fill>
    </dxf>
    <dxf>
      <fill>
        <patternFill patternType="solid">
          <fgColor rgb="00FDE68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Répartition des statuts de présence</a:t>
            </a:r>
          </a:p>
        </rich>
      </tx>
    </title>
    <plotArea>
      <barChart>
        <barDir val="col"/>
        <grouping val="clustered"/>
        <ser>
          <idx val="0"/>
          <order val="0"/>
          <tx>
            <strRef>
              <f>'Synthèse_Mensuelle'!B17</f>
            </strRef>
          </tx>
          <spPr>
            <a:solidFill xmlns:a="http://schemas.openxmlformats.org/drawingml/2006/main">
              <a:srgbClr val="0E7A54"/>
            </a:solidFill>
            <a:ln xmlns:a="http://schemas.openxmlformats.org/drawingml/2006/main">
              <a:prstDash val="solid"/>
            </a:ln>
          </spPr>
          <cat>
            <numRef>
              <f>'Synthèse_Mensuelle'!$A$18:$A$22</f>
            </numRef>
          </cat>
          <val>
            <numRef>
              <f>'Synthèse_Mensuelle'!$B$18:$B$22</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Statut</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Nombre de jours</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Répartition (%) des statuts</a:t>
            </a:r>
          </a:p>
        </rich>
      </tx>
    </title>
    <plotArea>
      <pieChart>
        <varyColors val="1"/>
        <ser>
          <idx val="0"/>
          <order val="0"/>
          <tx>
            <strRef>
              <f>'Synthèse_Mensuelle'!B17</f>
            </strRef>
          </tx>
          <spPr>
            <a:ln xmlns:a="http://schemas.openxmlformats.org/drawingml/2006/main">
              <a:prstDash val="solid"/>
            </a:ln>
          </spPr>
          <cat>
            <numRef>
              <f>'Synthèse_Mensuelle'!$A$18:$A$22</f>
            </numRef>
          </cat>
          <val>
            <numRef>
              <f>'Synthèse_Mensuelle'!$B$18:$B$22</f>
            </numRef>
          </val>
        </ser>
        <firstSliceAng val="0"/>
      </pieChart>
    </plotArea>
    <legend>
      <legendPos val="r"/>
    </legend>
    <plotVisOnly val="1"/>
    <dispBlanksAs val="gap"/>
  </chart>
</chartSpace>
</file>

<file path=xl/charts/chart3.xml><?xml version="1.0" encoding="utf-8"?>
<chartSpace xmlns="http://schemas.openxmlformats.org/drawingml/2006/chart">
  <style val="12"/>
  <chart>
    <title>
      <tx>
        <rich>
          <a:bodyPr xmlns:a="http://schemas.openxmlformats.org/drawingml/2006/main"/>
          <a:p xmlns:a="http://schemas.openxmlformats.org/drawingml/2006/main">
            <a:pPr>
              <a:defRPr/>
            </a:pPr>
            <a:r>
              <a:t>Heures réalisées par collaborateur</a:t>
            </a:r>
          </a:p>
        </rich>
      </tx>
    </title>
    <plotArea>
      <lineChart>
        <grouping val="standard"/>
        <ser>
          <idx val="0"/>
          <order val="0"/>
          <tx>
            <strRef>
              <f>'Synthèse_Mensuelle'!E6</f>
            </strRef>
          </tx>
          <spPr>
            <a:ln xmlns:a="http://schemas.openxmlformats.org/drawingml/2006/main" w="25000">
              <a:solidFill>
                <a:srgbClr val="F97316"/>
              </a:solidFill>
              <a:prstDash val="solid"/>
            </a:ln>
          </spPr>
          <marker>
            <symbol val="none"/>
            <spPr>
              <a:ln xmlns:a="http://schemas.openxmlformats.org/drawingml/2006/main">
                <a:prstDash val="solid"/>
              </a:ln>
            </spPr>
          </marker>
          <cat>
            <numRef>
              <f>'Synthèse_Mensuelle'!$A$7:$A$15</f>
            </numRef>
          </cat>
          <val>
            <numRef>
              <f>'Synthèse_Mensuelle'!$E$7:$E$15</f>
            </numRef>
          </val>
        </ser>
        <axId val="10"/>
        <axId val="100"/>
      </lineChart>
      <catAx>
        <axId val="10"/>
        <scaling>
          <orientation val="minMax"/>
        </scaling>
        <axPos val="l"/>
        <title>
          <tx>
            <rich>
              <a:bodyPr xmlns:a="http://schemas.openxmlformats.org/drawingml/2006/main"/>
              <a:p xmlns:a="http://schemas.openxmlformats.org/drawingml/2006/main">
                <a:pPr>
                  <a:defRPr/>
                </a:pPr>
                <a:r>
                  <a:t>Collaborateur</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Heures (h)</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7</col>
      <colOff>0</colOff>
      <row>4</row>
      <rowOff>0</rowOff>
    </from>
    <ext cx="576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7</col>
      <colOff>0</colOff>
      <row>23</row>
      <rowOff>0</rowOff>
    </from>
    <ext cx="432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0</col>
      <colOff>0</colOff>
      <row>24</row>
      <rowOff>0</rowOff>
    </from>
    <ext cx="7200000" cy="324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O12"/>
  <sheetViews>
    <sheetView workbookViewId="0">
      <pane ySplit="2" topLeftCell="A3" activePane="bottomLeft" state="frozen"/>
      <selection pane="bottomLeft" activeCell="A1" sqref="A1"/>
    </sheetView>
  </sheetViews>
  <sheetFormatPr baseColWidth="8" defaultRowHeight="15"/>
  <cols>
    <col width="12" customWidth="1" min="1" max="1"/>
    <col width="18" customWidth="1" min="2" max="2"/>
    <col width="18" customWidth="1" min="3" max="3"/>
    <col width="14" customWidth="1" min="4" max="4"/>
    <col width="13" customWidth="1" min="5" max="5"/>
    <col width="13" customWidth="1" min="6" max="6"/>
    <col width="13" customWidth="1" min="7" max="7"/>
    <col width="14" customWidth="1" min="8" max="8"/>
    <col width="14" customWidth="1" min="9" max="9"/>
    <col width="10" customWidth="1" min="10" max="10"/>
    <col width="13" customWidth="1" min="11" max="11"/>
    <col width="20" customWidth="1" min="12" max="12"/>
    <col width="13" customWidth="1" min="13" max="13"/>
    <col width="15" customWidth="1" min="14" max="14"/>
    <col width="11" customWidth="1" min="15" max="15"/>
  </cols>
  <sheetData>
    <row r="1" ht="24" customHeight="1">
      <c r="A1" s="1" t="inlineStr">
        <is>
          <t>SUIVI DES PRÉSENCES JOURNALIÈRES — JUILLET 2026</t>
        </is>
      </c>
    </row>
    <row r="2">
      <c r="A2" s="2" t="inlineStr">
        <is>
          <t>Date</t>
        </is>
      </c>
      <c r="B2" s="2" t="inlineStr">
        <is>
          <t>Collaborateur</t>
        </is>
      </c>
      <c r="C2" s="2" t="inlineStr">
        <is>
          <t>Service</t>
        </is>
      </c>
      <c r="D2" s="2" t="inlineStr">
        <is>
          <t>Site / Ville</t>
        </is>
      </c>
      <c r="E2" s="2" t="inlineStr">
        <is>
          <t>Heure d'arrivée</t>
        </is>
      </c>
      <c r="F2" s="2" t="inlineStr">
        <is>
          <t>Heure de départ</t>
        </is>
      </c>
      <c r="G2" s="2" t="inlineStr">
        <is>
          <t>Pause déjeuner (h)</t>
        </is>
      </c>
      <c r="H2" s="2" t="inlineStr">
        <is>
          <t>Heures théoriques (h)</t>
        </is>
      </c>
      <c r="I2" s="2" t="inlineStr">
        <is>
          <t>Heures réalisées (h)</t>
        </is>
      </c>
      <c r="J2" s="2" t="inlineStr">
        <is>
          <t>Écart (h)</t>
        </is>
      </c>
      <c r="K2" s="2" t="inlineStr">
        <is>
          <t>Statut</t>
        </is>
      </c>
      <c r="L2" s="2" t="inlineStr">
        <is>
          <t>Motif / Remarque</t>
        </is>
      </c>
      <c r="M2" s="2" t="inlineStr">
        <is>
          <t>Taux horaire (€)</t>
        </is>
      </c>
      <c r="N2" s="2" t="inlineStr">
        <is>
          <t>Coût journalier (€)</t>
        </is>
      </c>
      <c r="O2" s="2" t="inlineStr">
        <is>
          <t>Validé RH</t>
        </is>
      </c>
    </row>
    <row r="3">
      <c r="A3" s="3" t="n">
        <v>46204</v>
      </c>
      <c r="B3" s="4" t="inlineStr">
        <is>
          <t>Camille Martin</t>
        </is>
      </c>
      <c r="C3" s="5" t="inlineStr">
        <is>
          <t>Support Client</t>
        </is>
      </c>
      <c r="D3" s="5" t="inlineStr">
        <is>
          <t>Paris</t>
        </is>
      </c>
      <c r="E3" s="6" t="n">
        <v>0.3541666666666667</v>
      </c>
      <c r="F3" s="6" t="n">
        <v>0.7083333333333334</v>
      </c>
      <c r="G3" s="7" t="n">
        <v>1</v>
      </c>
      <c r="H3" s="7">
        <f>IFERROR(VLOOKUP(B3,Table_Referentiels!$A:$E,5,FALSE),0)</f>
        <v/>
      </c>
      <c r="I3" s="8">
        <f>IF(OR(E3="",F3=""),"",((F3-E3)*24)-G3)</f>
        <v/>
      </c>
      <c r="J3" s="8">
        <f>IF(OR(H3="",I3=""),"",I3-H3)</f>
        <v/>
      </c>
      <c r="K3" s="9" t="inlineStr">
        <is>
          <t>Présent</t>
        </is>
      </c>
      <c r="L3" s="9" t="inlineStr"/>
      <c r="M3" s="10">
        <f>IFERROR(VLOOKUP(B3,Table_Referentiels!$A:$D,4,FALSE),0)</f>
        <v/>
      </c>
      <c r="N3" s="11">
        <f>IF(OR(I3="",M3=""),"",I3*M3)</f>
        <v/>
      </c>
      <c r="O3" s="9" t="inlineStr">
        <is>
          <t>Oui</t>
        </is>
      </c>
    </row>
    <row r="4">
      <c r="A4" s="12" t="n">
        <v>46205</v>
      </c>
      <c r="B4" s="13" t="inlineStr">
        <is>
          <t>Julien Bernard</t>
        </is>
      </c>
      <c r="C4" s="14" t="inlineStr">
        <is>
          <t>Comptabilité</t>
        </is>
      </c>
      <c r="D4" s="14" t="inlineStr">
        <is>
          <t>Lyon</t>
        </is>
      </c>
      <c r="E4" s="6" t="n">
        <v>0.3854166666666667</v>
      </c>
      <c r="F4" s="6" t="n">
        <v>0.7291666666666666</v>
      </c>
      <c r="G4" s="7" t="n">
        <v>0.75</v>
      </c>
      <c r="H4" s="7">
        <f>IFERROR(VLOOKUP(B4,Table_Referentiels!$A:$E,5,FALSE),0)</f>
        <v/>
      </c>
      <c r="I4" s="15">
        <f>IF(OR(E4="",F4=""),"",((F4-E4)*24)-G4)</f>
        <v/>
      </c>
      <c r="J4" s="15">
        <f>IF(OR(H4="",I4=""),"",I4-H4)</f>
        <v/>
      </c>
      <c r="K4" s="9" t="inlineStr">
        <is>
          <t>Retard</t>
        </is>
      </c>
      <c r="L4" s="9" t="inlineStr">
        <is>
          <t>Trafic routier</t>
        </is>
      </c>
      <c r="M4" s="10">
        <f>IFERROR(VLOOKUP(B4,Table_Referentiels!$A:$D,4,FALSE),0)</f>
        <v/>
      </c>
      <c r="N4" s="16">
        <f>IF(OR(I4="",M4=""),"",I4*M4)</f>
        <v/>
      </c>
      <c r="O4" s="9" t="inlineStr">
        <is>
          <t>Oui</t>
        </is>
      </c>
    </row>
    <row r="5">
      <c r="A5" s="3" t="n">
        <v>46206</v>
      </c>
      <c r="B5" s="4" t="inlineStr">
        <is>
          <t>Chloé Dubois</t>
        </is>
      </c>
      <c r="C5" s="5" t="inlineStr">
        <is>
          <t>Marketing</t>
        </is>
      </c>
      <c r="D5" s="5" t="inlineStr">
        <is>
          <t>Marseille</t>
        </is>
      </c>
      <c r="E5" s="6" t="n">
        <v>0.3645833333333333</v>
      </c>
      <c r="F5" s="6" t="n">
        <v>0.71875</v>
      </c>
      <c r="G5" s="7" t="n">
        <v>1</v>
      </c>
      <c r="H5" s="7">
        <f>IFERROR(VLOOKUP(B5,Table_Referentiels!$A:$E,5,FALSE),0)</f>
        <v/>
      </c>
      <c r="I5" s="8">
        <f>IF(OR(E5="",F5=""),"",((F5-E5)*24)-G5)</f>
        <v/>
      </c>
      <c r="J5" s="8">
        <f>IF(OR(H5="",I5=""),"",I5-H5)</f>
        <v/>
      </c>
      <c r="K5" s="9" t="inlineStr">
        <is>
          <t>Présent</t>
        </is>
      </c>
      <c r="L5" s="9" t="inlineStr"/>
      <c r="M5" s="10">
        <f>IFERROR(VLOOKUP(B5,Table_Referentiels!$A:$D,4,FALSE),0)</f>
        <v/>
      </c>
      <c r="N5" s="11">
        <f>IF(OR(I5="",M5=""),"",I5*M5)</f>
        <v/>
      </c>
      <c r="O5" s="9" t="inlineStr">
        <is>
          <t>Oui</t>
        </is>
      </c>
    </row>
    <row r="6">
      <c r="A6" s="12" t="n">
        <v>46209</v>
      </c>
      <c r="B6" s="13" t="inlineStr">
        <is>
          <t>Thomas Petit</t>
        </is>
      </c>
      <c r="C6" s="14" t="inlineStr">
        <is>
          <t>Ventes</t>
        </is>
      </c>
      <c r="D6" s="14" t="inlineStr">
        <is>
          <t>Toulouse</t>
        </is>
      </c>
      <c r="E6" s="9" t="n"/>
      <c r="F6" s="9" t="n"/>
      <c r="G6" s="9" t="n"/>
      <c r="H6" s="7">
        <f>IFERROR(VLOOKUP(B6,Table_Referentiels!$A:$E,5,FALSE),0)</f>
        <v/>
      </c>
      <c r="I6" s="15">
        <f>IF(OR(E6="",F6=""),"",((F6-E6)*24)-G6)</f>
        <v/>
      </c>
      <c r="J6" s="15">
        <f>IF(OR(H6="",I6=""),"",I6-H6)</f>
        <v/>
      </c>
      <c r="K6" s="9" t="inlineStr">
        <is>
          <t>Absence</t>
        </is>
      </c>
      <c r="L6" s="9" t="inlineStr">
        <is>
          <t>Arrêt maladie</t>
        </is>
      </c>
      <c r="M6" s="10">
        <f>IFERROR(VLOOKUP(B6,Table_Referentiels!$A:$D,4,FALSE),0)</f>
        <v/>
      </c>
      <c r="N6" s="16">
        <f>IF(OR(I6="",M6=""),"",I6*M6)</f>
        <v/>
      </c>
      <c r="O6" s="9" t="inlineStr">
        <is>
          <t>Non</t>
        </is>
      </c>
    </row>
    <row r="7">
      <c r="A7" s="3" t="n">
        <v>46210</v>
      </c>
      <c r="B7" s="4" t="inlineStr">
        <is>
          <t>Léa Robert</t>
        </is>
      </c>
      <c r="C7" s="5" t="inlineStr">
        <is>
          <t>Ressources Humaines</t>
        </is>
      </c>
      <c r="D7" s="5" t="inlineStr">
        <is>
          <t>Bordeaux</t>
        </is>
      </c>
      <c r="E7" s="6" t="n">
        <v>0.375</v>
      </c>
      <c r="F7" s="6" t="n">
        <v>0.7083333333333334</v>
      </c>
      <c r="G7" s="7" t="n">
        <v>0.5</v>
      </c>
      <c r="H7" s="7">
        <f>IFERROR(VLOOKUP(B7,Table_Referentiels!$A:$E,5,FALSE),0)</f>
        <v/>
      </c>
      <c r="I7" s="8">
        <f>IF(OR(E7="",F7=""),"",((F7-E7)*24)-G7)</f>
        <v/>
      </c>
      <c r="J7" s="8">
        <f>IF(OR(H7="",I7=""),"",I7-H7)</f>
        <v/>
      </c>
      <c r="K7" s="9" t="inlineStr">
        <is>
          <t>Télétravail</t>
        </is>
      </c>
      <c r="L7" s="9" t="inlineStr">
        <is>
          <t>Télétravail habituel</t>
        </is>
      </c>
      <c r="M7" s="10">
        <f>IFERROR(VLOOKUP(B7,Table_Referentiels!$A:$D,4,FALSE),0)</f>
        <v/>
      </c>
      <c r="N7" s="11">
        <f>IF(OR(I7="",M7=""),"",I7*M7)</f>
        <v/>
      </c>
      <c r="O7" s="9" t="inlineStr">
        <is>
          <t>Oui</t>
        </is>
      </c>
    </row>
    <row r="8">
      <c r="A8" s="12" t="n">
        <v>46211</v>
      </c>
      <c r="B8" s="13" t="inlineStr">
        <is>
          <t>Nicolas Moreau</t>
        </is>
      </c>
      <c r="C8" s="14" t="inlineStr">
        <is>
          <t>Informatique</t>
        </is>
      </c>
      <c r="D8" s="14" t="inlineStr">
        <is>
          <t>Lille</t>
        </is>
      </c>
      <c r="E8" s="9" t="n"/>
      <c r="F8" s="9" t="n"/>
      <c r="G8" s="9" t="n"/>
      <c r="H8" s="7">
        <f>IFERROR(VLOOKUP(B8,Table_Referentiels!$A:$E,5,FALSE),0)</f>
        <v/>
      </c>
      <c r="I8" s="15">
        <f>IF(OR(E8="",F8=""),"",((F8-E8)*24)-G8)</f>
        <v/>
      </c>
      <c r="J8" s="15">
        <f>IF(OR(H8="",I8=""),"",I8-H8)</f>
        <v/>
      </c>
      <c r="K8" s="9" t="inlineStr">
        <is>
          <t>Congé</t>
        </is>
      </c>
      <c r="L8" s="9" t="inlineStr">
        <is>
          <t>Congés payés</t>
        </is>
      </c>
      <c r="M8" s="10">
        <f>IFERROR(VLOOKUP(B8,Table_Referentiels!$A:$D,4,FALSE),0)</f>
        <v/>
      </c>
      <c r="N8" s="16">
        <f>IF(OR(I8="",M8=""),"",I8*M8)</f>
        <v/>
      </c>
      <c r="O8" s="9" t="inlineStr">
        <is>
          <t>Oui</t>
        </is>
      </c>
    </row>
    <row r="9">
      <c r="A9" s="3" t="n">
        <v>46212</v>
      </c>
      <c r="B9" s="4" t="inlineStr">
        <is>
          <t>Manon Laurent</t>
        </is>
      </c>
      <c r="C9" s="5" t="inlineStr">
        <is>
          <t>Support Client</t>
        </is>
      </c>
      <c r="D9" s="5" t="inlineStr">
        <is>
          <t>Nantes</t>
        </is>
      </c>
      <c r="E9" s="6" t="n">
        <v>0.3958333333333333</v>
      </c>
      <c r="F9" s="6" t="n">
        <v>0.75</v>
      </c>
      <c r="G9" s="7" t="n">
        <v>1</v>
      </c>
      <c r="H9" s="7">
        <f>IFERROR(VLOOKUP(B9,Table_Referentiels!$A:$E,5,FALSE),0)</f>
        <v/>
      </c>
      <c r="I9" s="8">
        <f>IF(OR(E9="",F9=""),"",((F9-E9)*24)-G9)</f>
        <v/>
      </c>
      <c r="J9" s="8">
        <f>IF(OR(H9="",I9=""),"",I9-H9)</f>
        <v/>
      </c>
      <c r="K9" s="9" t="inlineStr">
        <is>
          <t>Retard</t>
        </is>
      </c>
      <c r="L9" s="9" t="inlineStr">
        <is>
          <t>Retard transport</t>
        </is>
      </c>
      <c r="M9" s="10">
        <f>IFERROR(VLOOKUP(B9,Table_Referentiels!$A:$D,4,FALSE),0)</f>
        <v/>
      </c>
      <c r="N9" s="11">
        <f>IF(OR(I9="",M9=""),"",I9*M9)</f>
        <v/>
      </c>
      <c r="O9" s="9" t="inlineStr">
        <is>
          <t>Non</t>
        </is>
      </c>
    </row>
    <row r="10">
      <c r="A10" s="12" t="n">
        <v>46213</v>
      </c>
      <c r="B10" s="13" t="inlineStr">
        <is>
          <t>Hugo Simon</t>
        </is>
      </c>
      <c r="C10" s="14" t="inlineStr">
        <is>
          <t>Logistique</t>
        </is>
      </c>
      <c r="D10" s="14" t="inlineStr">
        <is>
          <t>Strasbourg</t>
        </is>
      </c>
      <c r="E10" s="6" t="n">
        <v>0.3333333333333333</v>
      </c>
      <c r="F10" s="6" t="n">
        <v>0.6875</v>
      </c>
      <c r="G10" s="7" t="n">
        <v>0.5</v>
      </c>
      <c r="H10" s="7">
        <f>IFERROR(VLOOKUP(B10,Table_Referentiels!$A:$E,5,FALSE),0)</f>
        <v/>
      </c>
      <c r="I10" s="15">
        <f>IF(OR(E10="",F10=""),"",((F10-E10)*24)-G10)</f>
        <v/>
      </c>
      <c r="J10" s="15">
        <f>IF(OR(H10="",I10=""),"",I10-H10)</f>
        <v/>
      </c>
      <c r="K10" s="9" t="inlineStr">
        <is>
          <t>Présent</t>
        </is>
      </c>
      <c r="L10" s="9" t="inlineStr"/>
      <c r="M10" s="10">
        <f>IFERROR(VLOOKUP(B10,Table_Referentiels!$A:$D,4,FALSE),0)</f>
        <v/>
      </c>
      <c r="N10" s="16">
        <f>IF(OR(I10="",M10=""),"",I10*M10)</f>
        <v/>
      </c>
      <c r="O10" s="9" t="inlineStr">
        <is>
          <t>Oui</t>
        </is>
      </c>
    </row>
    <row r="11">
      <c r="A11" s="3" t="n">
        <v>46216</v>
      </c>
      <c r="B11" s="4" t="inlineStr">
        <is>
          <t>Émilie Garcia</t>
        </is>
      </c>
      <c r="C11" s="5" t="inlineStr">
        <is>
          <t>Marketing</t>
        </is>
      </c>
      <c r="D11" s="5" t="inlineStr">
        <is>
          <t>Rennes</t>
        </is>
      </c>
      <c r="E11" s="6" t="n">
        <v>0.34375</v>
      </c>
      <c r="F11" s="6" t="n">
        <v>0.6979166666666666</v>
      </c>
      <c r="G11" s="7" t="n">
        <v>0.75</v>
      </c>
      <c r="H11" s="7">
        <f>IFERROR(VLOOKUP(B11,Table_Referentiels!$A:$E,5,FALSE),0)</f>
        <v/>
      </c>
      <c r="I11" s="8">
        <f>IF(OR(E11="",F11=""),"",((F11-E11)*24)-G11)</f>
        <v/>
      </c>
      <c r="J11" s="8">
        <f>IF(OR(H11="",I11=""),"",I11-H11)</f>
        <v/>
      </c>
      <c r="K11" s="9" t="inlineStr">
        <is>
          <t>Présent</t>
        </is>
      </c>
      <c r="L11" s="9" t="inlineStr"/>
      <c r="M11" s="10">
        <f>IFERROR(VLOOKUP(B11,Table_Referentiels!$A:$D,4,FALSE),0)</f>
        <v/>
      </c>
      <c r="N11" s="11">
        <f>IF(OR(I11="",M11=""),"",I11*M11)</f>
        <v/>
      </c>
      <c r="O11" s="9" t="inlineStr">
        <is>
          <t>Oui</t>
        </is>
      </c>
    </row>
    <row r="12">
      <c r="A12" s="17" t="inlineStr">
        <is>
          <t>TOTAL</t>
        </is>
      </c>
      <c r="B12" s="17" t="n"/>
      <c r="C12" s="17" t="n"/>
      <c r="D12" s="17" t="n"/>
      <c r="E12" s="17" t="n"/>
      <c r="F12" s="17" t="n"/>
      <c r="G12" s="17" t="n"/>
      <c r="H12" s="17" t="n"/>
      <c r="I12" s="18">
        <f>SUM(I3:I11)</f>
        <v/>
      </c>
      <c r="J12" s="18">
        <f>SUM(J3:J11)</f>
        <v/>
      </c>
      <c r="K12" s="17" t="n"/>
      <c r="L12" s="17" t="n"/>
      <c r="M12" s="17" t="n"/>
      <c r="N12" s="19">
        <f>SUM(N3:N11)</f>
        <v/>
      </c>
      <c r="O12" s="17" t="n"/>
    </row>
  </sheetData>
  <mergeCells count="2">
    <mergeCell ref="A1:O1"/>
    <mergeCell ref="A12:H12"/>
  </mergeCells>
  <conditionalFormatting sqref="J3:J11">
    <cfRule type="expression" priority="1" dxfId="0">
      <formula>J3&lt;0</formula>
    </cfRule>
    <cfRule type="expression" priority="2" dxfId="1">
      <formula>J3&gt;0</formula>
    </cfRule>
  </conditionalFormatting>
  <conditionalFormatting sqref="K3:K11">
    <cfRule type="expression" priority="3" dxfId="2" stopIfTrue="1">
      <formula>$K3="Absence"</formula>
    </cfRule>
    <cfRule type="expression" priority="4" dxfId="3" stopIfTrue="1">
      <formula>$K3="Retard"</formula>
    </cfRule>
  </conditionalFormatting>
  <dataValidations count="5">
    <dataValidation sqref="K3:K11" showErrorMessage="1" showInputMessage="1" allowBlank="1" type="list">
      <formula1>"Présent,Retard,Absence,Télétravail,Congé"</formula1>
    </dataValidation>
    <dataValidation sqref="O3:O11" showErrorMessage="1" showInputMessage="1" allowBlank="1" type="list">
      <formula1>"Oui,Non"</formula1>
    </dataValidation>
    <dataValidation sqref="C3:C11" showErrorMessage="1" showInputMessage="1" allowBlank="1" type="list">
      <formula1>Table_Referentiels!$B$2:$B$10</formula1>
    </dataValidation>
    <dataValidation sqref="D3:D11" showErrorMessage="1" showInputMessage="1" allowBlank="1" type="list">
      <formula1>Table_Referentiels!$C$2:$C$10</formula1>
    </dataValidation>
    <dataValidation sqref="B3:B11" showErrorMessage="1" showInputMessage="1" allowBlank="1" type="list">
      <formula1>Table_Referentiels!$A$2:$A$10</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11"/>
  <sheetViews>
    <sheetView workbookViewId="0">
      <selection activeCell="A1" sqref="A1"/>
    </sheetView>
  </sheetViews>
  <sheetFormatPr baseColWidth="8" defaultRowHeight="15"/>
  <cols>
    <col width="18" customWidth="1" min="1" max="1"/>
    <col width="20" customWidth="1" min="2" max="2"/>
    <col width="16" customWidth="1" min="3" max="3"/>
    <col width="15" customWidth="1" min="4" max="4"/>
    <col width="22" customWidth="1" min="5" max="5"/>
    <col width="15" customWidth="1" min="6" max="6"/>
    <col width="18" customWidth="1" min="7" max="7"/>
    <col width="10" customWidth="1" min="8" max="8"/>
  </cols>
  <sheetData>
    <row r="1" ht="22" customHeight="1">
      <c r="A1" s="1" t="inlineStr">
        <is>
          <t>TABLE DE RÉFÉRENCE — COLLABORATEURS</t>
        </is>
      </c>
    </row>
    <row r="2">
      <c r="A2" s="2" t="inlineStr">
        <is>
          <t>Collaborateur</t>
        </is>
      </c>
      <c r="B2" s="2" t="inlineStr">
        <is>
          <t>Service</t>
        </is>
      </c>
      <c r="C2" s="2" t="inlineStr">
        <is>
          <t>Site / Ville</t>
        </is>
      </c>
      <c r="D2" s="2" t="inlineStr">
        <is>
          <t>Taux horaire (€)</t>
        </is>
      </c>
      <c r="E2" s="2" t="inlineStr">
        <is>
          <t>Horaire théorique quotidien (h)</t>
        </is>
      </c>
      <c r="F2" s="2" t="inlineStr">
        <is>
          <t>Type de contrat</t>
        </is>
      </c>
      <c r="G2" s="2" t="inlineStr">
        <is>
          <t>Responsable</t>
        </is>
      </c>
      <c r="H2" s="2" t="inlineStr">
        <is>
          <t>Actif</t>
        </is>
      </c>
    </row>
    <row r="3">
      <c r="A3" s="4" t="inlineStr">
        <is>
          <t>Camille Martin</t>
        </is>
      </c>
      <c r="B3" s="5" t="inlineStr">
        <is>
          <t>Support Client</t>
        </is>
      </c>
      <c r="C3" s="5" t="inlineStr">
        <is>
          <t>Paris</t>
        </is>
      </c>
      <c r="D3" s="11" t="n">
        <v>18</v>
      </c>
      <c r="E3" s="8" t="n">
        <v>7</v>
      </c>
      <c r="F3" s="5" t="inlineStr">
        <is>
          <t>CDI</t>
        </is>
      </c>
      <c r="G3" s="5" t="inlineStr">
        <is>
          <t>Sophie Nguyen</t>
        </is>
      </c>
      <c r="H3" s="5" t="inlineStr">
        <is>
          <t>Oui</t>
        </is>
      </c>
    </row>
    <row r="4">
      <c r="A4" s="13" t="inlineStr">
        <is>
          <t>Julien Bernard</t>
        </is>
      </c>
      <c r="B4" s="14" t="inlineStr">
        <is>
          <t>Comptabilité</t>
        </is>
      </c>
      <c r="C4" s="14" t="inlineStr">
        <is>
          <t>Lyon</t>
        </is>
      </c>
      <c r="D4" s="16" t="n">
        <v>22</v>
      </c>
      <c r="E4" s="15" t="n">
        <v>7</v>
      </c>
      <c r="F4" s="14" t="inlineStr">
        <is>
          <t>CDI</t>
        </is>
      </c>
      <c r="G4" s="14" t="inlineStr">
        <is>
          <t>Marc Lefèvre</t>
        </is>
      </c>
      <c r="H4" s="14" t="inlineStr">
        <is>
          <t>Oui</t>
        </is>
      </c>
    </row>
    <row r="5">
      <c r="A5" s="4" t="inlineStr">
        <is>
          <t>Chloé Dubois</t>
        </is>
      </c>
      <c r="B5" s="5" t="inlineStr">
        <is>
          <t>Marketing</t>
        </is>
      </c>
      <c r="C5" s="5" t="inlineStr">
        <is>
          <t>Marseille</t>
        </is>
      </c>
      <c r="D5" s="11" t="n">
        <v>19</v>
      </c>
      <c r="E5" s="8" t="n">
        <v>7.5</v>
      </c>
      <c r="F5" s="5" t="inlineStr">
        <is>
          <t>CDD</t>
        </is>
      </c>
      <c r="G5" s="5" t="inlineStr">
        <is>
          <t>Sophie Nguyen</t>
        </is>
      </c>
      <c r="H5" s="5" t="inlineStr">
        <is>
          <t>Oui</t>
        </is>
      </c>
    </row>
    <row r="6">
      <c r="A6" s="13" t="inlineStr">
        <is>
          <t>Thomas Petit</t>
        </is>
      </c>
      <c r="B6" s="14" t="inlineStr">
        <is>
          <t>Ventes</t>
        </is>
      </c>
      <c r="C6" s="14" t="inlineStr">
        <is>
          <t>Toulouse</t>
        </is>
      </c>
      <c r="D6" s="16" t="n">
        <v>16</v>
      </c>
      <c r="E6" s="15" t="n">
        <v>7</v>
      </c>
      <c r="F6" s="14" t="inlineStr">
        <is>
          <t>Intérim</t>
        </is>
      </c>
      <c r="G6" s="14" t="inlineStr">
        <is>
          <t>Marc Lefèvre</t>
        </is>
      </c>
      <c r="H6" s="14" t="inlineStr">
        <is>
          <t>Oui</t>
        </is>
      </c>
    </row>
    <row r="7">
      <c r="A7" s="4" t="inlineStr">
        <is>
          <t>Léa Robert</t>
        </is>
      </c>
      <c r="B7" s="5" t="inlineStr">
        <is>
          <t>Ressources Humaines</t>
        </is>
      </c>
      <c r="C7" s="5" t="inlineStr">
        <is>
          <t>Bordeaux</t>
        </is>
      </c>
      <c r="D7" s="11" t="n">
        <v>25</v>
      </c>
      <c r="E7" s="8" t="n">
        <v>7</v>
      </c>
      <c r="F7" s="5" t="inlineStr">
        <is>
          <t>CDI</t>
        </is>
      </c>
      <c r="G7" s="5" t="inlineStr">
        <is>
          <t>Sophie Nguyen</t>
        </is>
      </c>
      <c r="H7" s="5" t="inlineStr">
        <is>
          <t>Oui</t>
        </is>
      </c>
    </row>
    <row r="8">
      <c r="A8" s="13" t="inlineStr">
        <is>
          <t>Nicolas Moreau</t>
        </is>
      </c>
      <c r="B8" s="14" t="inlineStr">
        <is>
          <t>Informatique</t>
        </is>
      </c>
      <c r="C8" s="14" t="inlineStr">
        <is>
          <t>Lille</t>
        </is>
      </c>
      <c r="D8" s="16" t="n">
        <v>28</v>
      </c>
      <c r="E8" s="15" t="n">
        <v>7.5</v>
      </c>
      <c r="F8" s="14" t="inlineStr">
        <is>
          <t>CDI</t>
        </is>
      </c>
      <c r="G8" s="14" t="inlineStr">
        <is>
          <t>Marc Lefèvre</t>
        </is>
      </c>
      <c r="H8" s="14" t="inlineStr">
        <is>
          <t>Oui</t>
        </is>
      </c>
    </row>
    <row r="9">
      <c r="A9" s="4" t="inlineStr">
        <is>
          <t>Manon Laurent</t>
        </is>
      </c>
      <c r="B9" s="5" t="inlineStr">
        <is>
          <t>Support Client</t>
        </is>
      </c>
      <c r="C9" s="5" t="inlineStr">
        <is>
          <t>Nantes</t>
        </is>
      </c>
      <c r="D9" s="11" t="n">
        <v>17</v>
      </c>
      <c r="E9" s="8" t="n">
        <v>7</v>
      </c>
      <c r="F9" s="5" t="inlineStr">
        <is>
          <t>Alternance</t>
        </is>
      </c>
      <c r="G9" s="5" t="inlineStr">
        <is>
          <t>Sophie Nguyen</t>
        </is>
      </c>
      <c r="H9" s="5" t="inlineStr">
        <is>
          <t>Oui</t>
        </is>
      </c>
    </row>
    <row r="10">
      <c r="A10" s="13" t="inlineStr">
        <is>
          <t>Hugo Simon</t>
        </is>
      </c>
      <c r="B10" s="14" t="inlineStr">
        <is>
          <t>Logistique</t>
        </is>
      </c>
      <c r="C10" s="14" t="inlineStr">
        <is>
          <t>Strasbourg</t>
        </is>
      </c>
      <c r="D10" s="16" t="n">
        <v>20</v>
      </c>
      <c r="E10" s="15" t="n">
        <v>7</v>
      </c>
      <c r="F10" s="14" t="inlineStr">
        <is>
          <t>CDI</t>
        </is>
      </c>
      <c r="G10" s="14" t="inlineStr">
        <is>
          <t>Marc Lefèvre</t>
        </is>
      </c>
      <c r="H10" s="14" t="inlineStr">
        <is>
          <t>Oui</t>
        </is>
      </c>
    </row>
    <row r="11">
      <c r="A11" s="4" t="inlineStr">
        <is>
          <t>Émilie Garcia</t>
        </is>
      </c>
      <c r="B11" s="5" t="inlineStr">
        <is>
          <t>Marketing</t>
        </is>
      </c>
      <c r="C11" s="5" t="inlineStr">
        <is>
          <t>Rennes</t>
        </is>
      </c>
      <c r="D11" s="11" t="n">
        <v>32</v>
      </c>
      <c r="E11" s="8" t="n">
        <v>7.5</v>
      </c>
      <c r="F11" s="5" t="inlineStr">
        <is>
          <t>CDI</t>
        </is>
      </c>
      <c r="G11" s="5" t="inlineStr">
        <is>
          <t>Sophie Nguyen</t>
        </is>
      </c>
      <c r="H11" s="5" t="inlineStr">
        <is>
          <t>Oui</t>
        </is>
      </c>
    </row>
  </sheetData>
  <mergeCells count="1">
    <mergeCell ref="A1:H1"/>
  </mergeCells>
  <dataValidations count="2">
    <dataValidation sqref="F3:F11" showErrorMessage="1" showInputMessage="1" allowBlank="1" type="list">
      <formula1>"CDI,CDD,Intérim,Stage,Alternance"</formula1>
    </dataValidation>
    <dataValidation sqref="H3:H11" showErrorMessage="1" showInputMessage="1" allowBlank="1" type="list">
      <formula1>"Oui,Non"</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L22"/>
  <sheetViews>
    <sheetView workbookViewId="0">
      <selection activeCell="A1" sqref="A1"/>
    </sheetView>
  </sheetViews>
  <sheetFormatPr baseColWidth="8" defaultRowHeight="15"/>
  <cols>
    <col width="14" customWidth="1" min="1" max="1"/>
    <col width="14" customWidth="1" min="2" max="2"/>
    <col width="12" customWidth="1" min="3" max="3"/>
    <col width="10" customWidth="1" min="4" max="4"/>
    <col width="11" customWidth="1" min="5" max="5"/>
    <col width="12" customWidth="1" min="6" max="6"/>
    <col width="10" customWidth="1" min="7" max="7"/>
    <col width="16" customWidth="1" min="8" max="8"/>
    <col width="16" customWidth="1" min="9" max="9"/>
    <col width="14" customWidth="1" min="10" max="10"/>
    <col width="14" customWidth="1" min="11" max="11"/>
    <col width="14" customWidth="1" min="12" max="12"/>
  </cols>
  <sheetData>
    <row r="1" ht="24" customHeight="1">
      <c r="A1" s="1" t="inlineStr">
        <is>
          <t>SYNTHÈSE MENSUELLE — PILOTAGE RH</t>
        </is>
      </c>
    </row>
    <row r="2">
      <c r="A2" s="2" t="inlineStr">
        <is>
          <t>Mois</t>
        </is>
      </c>
      <c r="B2" s="2" t="inlineStr">
        <is>
          <t>Jours ouvrés suivis</t>
        </is>
      </c>
      <c r="C2" s="2" t="inlineStr">
        <is>
          <t>Présences</t>
        </is>
      </c>
      <c r="D2" s="2" t="inlineStr">
        <is>
          <t>Retards</t>
        </is>
      </c>
      <c r="E2" s="2" t="inlineStr">
        <is>
          <t>Absences</t>
        </is>
      </c>
      <c r="F2" s="2" t="inlineStr">
        <is>
          <t>Télétravail</t>
        </is>
      </c>
      <c r="G2" s="2" t="inlineStr">
        <is>
          <t>Congés</t>
        </is>
      </c>
      <c r="H2" s="2" t="inlineStr">
        <is>
          <t>Heures théoriques totales</t>
        </is>
      </c>
      <c r="I2" s="2" t="inlineStr">
        <is>
          <t>Heures réalisées totales</t>
        </is>
      </c>
      <c r="J2" s="2" t="inlineStr">
        <is>
          <t>Taux de présence (%)</t>
        </is>
      </c>
      <c r="K2" s="2" t="inlineStr">
        <is>
          <t>Taux d'absentéisme (%)</t>
        </is>
      </c>
      <c r="L2" s="2" t="inlineStr">
        <is>
          <t>Coût total (€)</t>
        </is>
      </c>
    </row>
    <row r="3">
      <c r="A3" s="5" t="inlineStr">
        <is>
          <t>Juillet 2026</t>
        </is>
      </c>
      <c r="B3" s="5">
        <f>COUNTA('Présences_Journalières'!A3:A11)</f>
        <v/>
      </c>
      <c r="C3" s="5">
        <f>COUNTIF('Présences_Journalières'!K:K,"Présent")</f>
        <v/>
      </c>
      <c r="D3" s="5">
        <f>COUNTIF('Présences_Journalières'!K:K,"Retard")</f>
        <v/>
      </c>
      <c r="E3" s="5">
        <f>COUNTIF('Présences_Journalières'!K:K,"Absence")</f>
        <v/>
      </c>
      <c r="F3" s="5">
        <f>COUNTIF('Présences_Journalières'!K:K,"Télétravail")</f>
        <v/>
      </c>
      <c r="G3" s="5">
        <f>COUNTIF('Présences_Journalières'!K:K,"Congé")</f>
        <v/>
      </c>
      <c r="H3" s="8">
        <f>SUM('Présences_Journalières'!H:H)</f>
        <v/>
      </c>
      <c r="I3" s="8">
        <f>SUM('Présences_Journalières'!I:I)</f>
        <v/>
      </c>
      <c r="J3" s="20">
        <f>IFERROR(C3/B3,0)</f>
        <v/>
      </c>
      <c r="K3" s="20">
        <f>IFERROR(E3/B3,0)</f>
        <v/>
      </c>
      <c r="L3" s="11">
        <f>SUM('Présences_Journalières'!N:N)</f>
        <v/>
      </c>
    </row>
    <row r="5">
      <c r="A5" s="21" t="inlineStr">
        <is>
          <t>SUIVI INDIVIDUEL PAR COLLABORATEUR</t>
        </is>
      </c>
      <c r="B5" s="22" t="n"/>
      <c r="C5" s="22" t="n"/>
      <c r="D5" s="22" t="n"/>
      <c r="E5" s="22" t="n"/>
      <c r="F5" s="22" t="n"/>
    </row>
    <row r="6">
      <c r="A6" s="2" t="inlineStr">
        <is>
          <t>Collaborateur</t>
        </is>
      </c>
      <c r="B6" s="2" t="inlineStr">
        <is>
          <t>Jours présents</t>
        </is>
      </c>
      <c r="C6" s="2" t="inlineStr">
        <is>
          <t>Jours retard</t>
        </is>
      </c>
      <c r="D6" s="2" t="inlineStr">
        <is>
          <t>Jours absence</t>
        </is>
      </c>
      <c r="E6" s="2" t="inlineStr">
        <is>
          <t>Heures réalisées (h)</t>
        </is>
      </c>
      <c r="F6" s="2" t="inlineStr">
        <is>
          <t>Taux de présence (%)</t>
        </is>
      </c>
    </row>
    <row r="7">
      <c r="A7" s="4">
        <f>Table_Referentiels!A3</f>
        <v/>
      </c>
      <c r="B7" s="5">
        <f>COUNTIFS('Présences_Journalières'!B:B,A7,'Présences_Journalières'!K:K,"Présent")</f>
        <v/>
      </c>
      <c r="C7" s="5">
        <f>COUNTIFS('Présences_Journalières'!B:B,A7,'Présences_Journalières'!K:K,"Retard")</f>
        <v/>
      </c>
      <c r="D7" s="5">
        <f>COUNTIFS('Présences_Journalières'!B:B,A7,'Présences_Journalières'!K:K,"Absence")</f>
        <v/>
      </c>
      <c r="E7" s="8">
        <f>IFERROR(SUMIF('Présences_Journalières'!B:B,A7,'Présences_Journalières'!I:I),0)</f>
        <v/>
      </c>
      <c r="F7" s="20">
        <f>IFERROR(B7/$B$3,0)</f>
        <v/>
      </c>
    </row>
    <row r="8">
      <c r="A8" s="13">
        <f>Table_Referentiels!A4</f>
        <v/>
      </c>
      <c r="B8" s="14">
        <f>COUNTIFS('Présences_Journalières'!B:B,A8,'Présences_Journalières'!K:K,"Présent")</f>
        <v/>
      </c>
      <c r="C8" s="14">
        <f>COUNTIFS('Présences_Journalières'!B:B,A8,'Présences_Journalières'!K:K,"Retard")</f>
        <v/>
      </c>
      <c r="D8" s="14">
        <f>COUNTIFS('Présences_Journalières'!B:B,A8,'Présences_Journalières'!K:K,"Absence")</f>
        <v/>
      </c>
      <c r="E8" s="15">
        <f>IFERROR(SUMIF('Présences_Journalières'!B:B,A8,'Présences_Journalières'!I:I),0)</f>
        <v/>
      </c>
      <c r="F8" s="23">
        <f>IFERROR(B8/$B$3,0)</f>
        <v/>
      </c>
    </row>
    <row r="9">
      <c r="A9" s="4">
        <f>Table_Referentiels!A5</f>
        <v/>
      </c>
      <c r="B9" s="5">
        <f>COUNTIFS('Présences_Journalières'!B:B,A9,'Présences_Journalières'!K:K,"Présent")</f>
        <v/>
      </c>
      <c r="C9" s="5">
        <f>COUNTIFS('Présences_Journalières'!B:B,A9,'Présences_Journalières'!K:K,"Retard")</f>
        <v/>
      </c>
      <c r="D9" s="5">
        <f>COUNTIFS('Présences_Journalières'!B:B,A9,'Présences_Journalières'!K:K,"Absence")</f>
        <v/>
      </c>
      <c r="E9" s="8">
        <f>IFERROR(SUMIF('Présences_Journalières'!B:B,A9,'Présences_Journalières'!I:I),0)</f>
        <v/>
      </c>
      <c r="F9" s="20">
        <f>IFERROR(B9/$B$3,0)</f>
        <v/>
      </c>
    </row>
    <row r="10">
      <c r="A10" s="13">
        <f>Table_Referentiels!A6</f>
        <v/>
      </c>
      <c r="B10" s="14">
        <f>COUNTIFS('Présences_Journalières'!B:B,A10,'Présences_Journalières'!K:K,"Présent")</f>
        <v/>
      </c>
      <c r="C10" s="14">
        <f>COUNTIFS('Présences_Journalières'!B:B,A10,'Présences_Journalières'!K:K,"Retard")</f>
        <v/>
      </c>
      <c r="D10" s="14">
        <f>COUNTIFS('Présences_Journalières'!B:B,A10,'Présences_Journalières'!K:K,"Absence")</f>
        <v/>
      </c>
      <c r="E10" s="15">
        <f>IFERROR(SUMIF('Présences_Journalières'!B:B,A10,'Présences_Journalières'!I:I),0)</f>
        <v/>
      </c>
      <c r="F10" s="23">
        <f>IFERROR(B10/$B$3,0)</f>
        <v/>
      </c>
    </row>
    <row r="11">
      <c r="A11" s="4">
        <f>Table_Referentiels!A7</f>
        <v/>
      </c>
      <c r="B11" s="5">
        <f>COUNTIFS('Présences_Journalières'!B:B,A11,'Présences_Journalières'!K:K,"Présent")</f>
        <v/>
      </c>
      <c r="C11" s="5">
        <f>COUNTIFS('Présences_Journalières'!B:B,A11,'Présences_Journalières'!K:K,"Retard")</f>
        <v/>
      </c>
      <c r="D11" s="5">
        <f>COUNTIFS('Présences_Journalières'!B:B,A11,'Présences_Journalières'!K:K,"Absence")</f>
        <v/>
      </c>
      <c r="E11" s="8">
        <f>IFERROR(SUMIF('Présences_Journalières'!B:B,A11,'Présences_Journalières'!I:I),0)</f>
        <v/>
      </c>
      <c r="F11" s="20">
        <f>IFERROR(B11/$B$3,0)</f>
        <v/>
      </c>
    </row>
    <row r="12">
      <c r="A12" s="13">
        <f>Table_Referentiels!A8</f>
        <v/>
      </c>
      <c r="B12" s="14">
        <f>COUNTIFS('Présences_Journalières'!B:B,A12,'Présences_Journalières'!K:K,"Présent")</f>
        <v/>
      </c>
      <c r="C12" s="14">
        <f>COUNTIFS('Présences_Journalières'!B:B,A12,'Présences_Journalières'!K:K,"Retard")</f>
        <v/>
      </c>
      <c r="D12" s="14">
        <f>COUNTIFS('Présences_Journalières'!B:B,A12,'Présences_Journalières'!K:K,"Absence")</f>
        <v/>
      </c>
      <c r="E12" s="15">
        <f>IFERROR(SUMIF('Présences_Journalières'!B:B,A12,'Présences_Journalières'!I:I),0)</f>
        <v/>
      </c>
      <c r="F12" s="23">
        <f>IFERROR(B12/$B$3,0)</f>
        <v/>
      </c>
    </row>
    <row r="13">
      <c r="A13" s="4">
        <f>Table_Referentiels!A9</f>
        <v/>
      </c>
      <c r="B13" s="5">
        <f>COUNTIFS('Présences_Journalières'!B:B,A13,'Présences_Journalières'!K:K,"Présent")</f>
        <v/>
      </c>
      <c r="C13" s="5">
        <f>COUNTIFS('Présences_Journalières'!B:B,A13,'Présences_Journalières'!K:K,"Retard")</f>
        <v/>
      </c>
      <c r="D13" s="5">
        <f>COUNTIFS('Présences_Journalières'!B:B,A13,'Présences_Journalières'!K:K,"Absence")</f>
        <v/>
      </c>
      <c r="E13" s="8">
        <f>IFERROR(SUMIF('Présences_Journalières'!B:B,A13,'Présences_Journalières'!I:I),0)</f>
        <v/>
      </c>
      <c r="F13" s="20">
        <f>IFERROR(B13/$B$3,0)</f>
        <v/>
      </c>
    </row>
    <row r="14">
      <c r="A14" s="13">
        <f>Table_Referentiels!A10</f>
        <v/>
      </c>
      <c r="B14" s="14">
        <f>COUNTIFS('Présences_Journalières'!B:B,A14,'Présences_Journalières'!K:K,"Présent")</f>
        <v/>
      </c>
      <c r="C14" s="14">
        <f>COUNTIFS('Présences_Journalières'!B:B,A14,'Présences_Journalières'!K:K,"Retard")</f>
        <v/>
      </c>
      <c r="D14" s="14">
        <f>COUNTIFS('Présences_Journalières'!B:B,A14,'Présences_Journalières'!K:K,"Absence")</f>
        <v/>
      </c>
      <c r="E14" s="15">
        <f>IFERROR(SUMIF('Présences_Journalières'!B:B,A14,'Présences_Journalières'!I:I),0)</f>
        <v/>
      </c>
      <c r="F14" s="23">
        <f>IFERROR(B14/$B$3,0)</f>
        <v/>
      </c>
    </row>
    <row r="15">
      <c r="A15" s="4">
        <f>Table_Referentiels!A11</f>
        <v/>
      </c>
      <c r="B15" s="5">
        <f>COUNTIFS('Présences_Journalières'!B:B,A15,'Présences_Journalières'!K:K,"Présent")</f>
        <v/>
      </c>
      <c r="C15" s="5">
        <f>COUNTIFS('Présences_Journalières'!B:B,A15,'Présences_Journalières'!K:K,"Retard")</f>
        <v/>
      </c>
      <c r="D15" s="5">
        <f>COUNTIFS('Présences_Journalières'!B:B,A15,'Présences_Journalières'!K:K,"Absence")</f>
        <v/>
      </c>
      <c r="E15" s="8">
        <f>IFERROR(SUMIF('Présences_Journalières'!B:B,A15,'Présences_Journalières'!I:I),0)</f>
        <v/>
      </c>
      <c r="F15" s="20">
        <f>IFERROR(B15/$B$3,0)</f>
        <v/>
      </c>
    </row>
    <row r="17">
      <c r="A17" s="2" t="inlineStr">
        <is>
          <t>Statut</t>
        </is>
      </c>
      <c r="B17" s="2" t="inlineStr">
        <is>
          <t>Nombre</t>
        </is>
      </c>
    </row>
    <row r="18">
      <c r="A18" s="5" t="inlineStr">
        <is>
          <t>Présent</t>
        </is>
      </c>
      <c r="B18" s="5">
        <f>C3</f>
        <v/>
      </c>
    </row>
    <row r="19">
      <c r="A19" s="14" t="inlineStr">
        <is>
          <t>Retard</t>
        </is>
      </c>
      <c r="B19" s="14">
        <f>D3</f>
        <v/>
      </c>
    </row>
    <row r="20">
      <c r="A20" s="5" t="inlineStr">
        <is>
          <t>Absence</t>
        </is>
      </c>
      <c r="B20" s="5">
        <f>E3</f>
        <v/>
      </c>
    </row>
    <row r="21">
      <c r="A21" s="14" t="inlineStr">
        <is>
          <t>Télétravail</t>
        </is>
      </c>
      <c r="B21" s="14">
        <f>F3</f>
        <v/>
      </c>
    </row>
    <row r="22">
      <c r="A22" s="5" t="inlineStr">
        <is>
          <t>Congé</t>
        </is>
      </c>
      <c r="B22" s="5">
        <f>G3</f>
        <v/>
      </c>
    </row>
  </sheetData>
  <mergeCells count="2">
    <mergeCell ref="A1:L1"/>
    <mergeCell ref="A5:F5"/>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17"/>
  <sheetViews>
    <sheetView workbookViewId="0">
      <selection activeCell="A1" sqref="A1"/>
    </sheetView>
  </sheetViews>
  <sheetFormatPr baseColWidth="8" defaultRowHeight="15"/>
  <cols>
    <col width="4" customWidth="1" min="1" max="1"/>
    <col width="100" customWidth="1" min="2" max="2"/>
  </cols>
  <sheetData>
    <row r="1" ht="24" customHeight="1">
      <c r="A1" s="1" t="inlineStr">
        <is>
          <t>MODE D'EMPLOI — FEUILLE DE PRÉSENCE JOURNALIÈRE</t>
        </is>
      </c>
    </row>
    <row r="3" ht="18" customHeight="1">
      <c r="A3" s="24" t="inlineStr">
        <is>
          <t>1.</t>
        </is>
      </c>
      <c r="B3" s="25" t="inlineStr">
        <is>
          <t>Objectif du classeur</t>
        </is>
      </c>
    </row>
    <row r="4" ht="32" customHeight="1">
      <c r="A4" s="24" t="inlineStr"/>
      <c r="B4" s="25" t="inlineStr">
        <is>
          <t>Ce classeur permet de suivre au quotidien la présence des collaborateurs, de calculer automatiquement les heures réalisées, les écarts et les coûts journaliers, puis de synthétiser ces données au niveau mensuel pour le pilotage RH.</t>
        </is>
      </c>
    </row>
    <row r="5" ht="18" customHeight="1">
      <c r="A5" s="24" t="inlineStr">
        <is>
          <t>2.</t>
        </is>
      </c>
      <c r="B5" s="25" t="inlineStr">
        <is>
          <t>Feuille 'Présences_Journalières'</t>
        </is>
      </c>
    </row>
    <row r="6" ht="32" customHeight="1">
      <c r="A6" s="24" t="inlineStr"/>
      <c r="B6" s="25" t="inlineStr">
        <is>
          <t>Saisir une ligne par collaborateur et par jour. Les cellules en jaune pâle (E, F, G, K, L, O) sont à compléter manuellement. Les heures théoriques (colonne H) et le taux horaire (colonne M) sont pré-remplis automatiquement via VLOOKUP à partir de la feuille 'Table_Referentiels', en fonction du nom du collaborateur.</t>
        </is>
      </c>
    </row>
    <row r="7" ht="32" customHeight="1">
      <c r="A7" s="24" t="inlineStr"/>
      <c r="B7" s="25" t="inlineStr">
        <is>
          <t>Les heures réalisées (colonne I), l'écart (colonne J) et le coût journalier (colonne N) sont calculés automatiquement. En cas d'absence ou de congé, laisser les heures d'arrivée et de départ vides.</t>
        </is>
      </c>
    </row>
    <row r="8" ht="18" customHeight="1">
      <c r="A8" s="24" t="inlineStr">
        <is>
          <t>3.</t>
        </is>
      </c>
      <c r="B8" s="25" t="inlineStr">
        <is>
          <t>Signification des statuts (colonne K)</t>
        </is>
      </c>
    </row>
    <row r="9" ht="32" customHeight="1">
      <c r="A9" s="24" t="inlineStr"/>
      <c r="B9" s="25" t="inlineStr">
        <is>
          <t>Présent : journée normale travaillée. Retard : arrivée après l'heure prévue. Absence : journée non travaillée non planifiée (maladie, imprévu). Télétravail : journée travaillée à distance. Congé : absence planifiée et validée (congés payés, RTT).</t>
        </is>
      </c>
    </row>
    <row r="10" ht="18" customHeight="1">
      <c r="A10" s="24" t="inlineStr">
        <is>
          <t>4.</t>
        </is>
      </c>
      <c r="B10" s="25" t="inlineStr">
        <is>
          <t>Règle de calcul des heures</t>
        </is>
      </c>
    </row>
    <row r="11" ht="32" customHeight="1">
      <c r="A11" s="24" t="inlineStr"/>
      <c r="B11" s="25" t="inlineStr">
        <is>
          <t>Heures réalisées = (Heure de départ - Heure d'arrivée) x 24 - Pause déjeuner. Écart = Heures réalisées - Heures théoriques. Un écart positif (vert) signale des heures supplémentaires, un écart négatif (rouge) signale un manque d'heures.</t>
        </is>
      </c>
    </row>
    <row r="12" ht="18" customHeight="1">
      <c r="A12" s="24" t="inlineStr">
        <is>
          <t>5.</t>
        </is>
      </c>
      <c r="B12" s="25" t="inlineStr">
        <is>
          <t>Feuille 'Synthèse_Mensuelle'</t>
        </is>
      </c>
    </row>
    <row r="13" ht="32" customHeight="1">
      <c r="A13" s="24" t="inlineStr"/>
      <c r="B13" s="25" t="inlineStr">
        <is>
          <t>Cette feuille agrège automatiquement les données de la feuille de présence : nombre de présences, retards, absences, télétravail, congés, taux de présence et d'absentéisme, coût total, ainsi qu'un suivi individuel par collaborateur. Les graphiques donnent une vue d'ensemble rapide (histogramme, camembert, courbe).</t>
        </is>
      </c>
    </row>
    <row r="14" ht="18" customHeight="1">
      <c r="A14" s="24" t="inlineStr">
        <is>
          <t>6.</t>
        </is>
      </c>
      <c r="B14" s="25" t="inlineStr">
        <is>
          <t>Feuille 'Table_Referentiels'</t>
        </is>
      </c>
    </row>
    <row r="15" ht="32" customHeight="1">
      <c r="A15" s="24" t="inlineStr"/>
      <c r="B15" s="25" t="inlineStr">
        <is>
          <t>Contient la liste des collaborateurs, leur service, site, taux horaire, horaire théorique, type de contrat et responsable. Cette feuille alimente les listes déroulantes et les formules VLOOKUP des autres feuilles. Mettre à jour cette table en priorité en cas de nouvel arrivant ou de changement de taux horaire.</t>
        </is>
      </c>
    </row>
    <row r="16" ht="18" customHeight="1">
      <c r="A16" s="24" t="inlineStr">
        <is>
          <t>7.</t>
        </is>
      </c>
      <c r="B16" s="25" t="inlineStr">
        <is>
          <t>Consignes RGPD / CNIL</t>
        </is>
      </c>
    </row>
    <row r="17" ht="32" customHeight="1">
      <c r="A17" s="24" t="inlineStr"/>
      <c r="B17" s="25" t="inlineStr">
        <is>
          <t>Les données de présence constituent des données à caractère personnel. Elles doivent être conservées uniquement pour la durée nécessaire à la gestion du temps de travail (en général 5 ans maximum), être accessibles uniquement aux personnes habilitées (RH,managers habilités), et ne jamais être communiquées à des tiers sans base légale. Toute personne concernée dispose d'un droit d'accès, de rectification et d'effacement de ses données auprès du service RH.</t>
        </is>
      </c>
    </row>
  </sheetData>
  <mergeCells count="1">
    <mergeCell ref="A1:D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2026-07-06T23:32:36Z</dcterms:created>
  <dcterms:modified xmlns:dcterms="http://purl.org/dc/terms/" xmlns:xsi="http://www.w3.org/2001/XMLSchema-instance" xsi:type="dcterms:W3CDTF">2026-07-06T23:32:36Z</dcterms:modified>
</cp:coreProperties>
</file>