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iffrage" sheetId="1" state="visible" r:id="rId1"/>
    <sheet xmlns:r="http://schemas.openxmlformats.org/officeDocument/2006/relationships" name="Synthèse"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4">
    <numFmt numFmtId="164" formatCode="0.0%"/>
    <numFmt numFmtId="165" formatCode="yyyy-mm-dd"/>
    <numFmt numFmtId="166" formatCode="DD/MM/YYYY"/>
    <numFmt numFmtId="167" formatCode="#,##0.00&quot; €&quot;"/>
  </numFmts>
  <fonts count="6">
    <font>
      <name val="Calibri"/>
      <family val="2"/>
      <color theme="1"/>
      <sz val="11"/>
      <scheme val="minor"/>
    </font>
    <font>
      <b val="1"/>
      <color rgb="000E7A54"/>
      <sz val="16"/>
    </font>
    <font>
      <b val="1"/>
      <color rgb="000E7A54"/>
    </font>
    <font>
      <b val="1"/>
      <color rgb="00FFFFFF"/>
      <sz val="11"/>
    </font>
    <font>
      <b val="1"/>
    </font>
    <font>
      <i val="1"/>
    </font>
  </fonts>
  <fills count="7">
    <fill>
      <patternFill/>
    </fill>
    <fill>
      <patternFill patternType="gray125"/>
    </fill>
    <fill>
      <patternFill patternType="solid">
        <fgColor rgb="00FFFBEB"/>
      </patternFill>
    </fill>
    <fill>
      <patternFill patternType="solid">
        <fgColor rgb="000E7A54"/>
      </patternFill>
    </fill>
    <fill>
      <patternFill patternType="solid">
        <fgColor rgb="00EAF7F1"/>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164" fontId="0"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2" borderId="1" applyAlignment="1" pivotButton="0" quotePrefix="0" xfId="0">
      <alignment horizontal="left" vertical="center"/>
    </xf>
    <xf numFmtId="166" fontId="0" fillId="2" borderId="1" applyAlignment="1" pivotButton="0" quotePrefix="0" xfId="0">
      <alignment horizontal="left" vertical="center"/>
    </xf>
    <xf numFmtId="0" fontId="0" fillId="2" borderId="1" applyAlignment="1" pivotButton="0" quotePrefix="0" xfId="0">
      <alignment horizontal="center" vertical="center" wrapText="1"/>
    </xf>
    <xf numFmtId="0" fontId="0" fillId="2" borderId="1" applyAlignment="1" pivotButton="0" quotePrefix="0" xfId="0">
      <alignment horizontal="right" vertical="center"/>
    </xf>
    <xf numFmtId="167" fontId="0" fillId="2" borderId="1" applyAlignment="1" pivotButton="0" quotePrefix="0" xfId="0">
      <alignment horizontal="right" vertical="center"/>
    </xf>
    <xf numFmtId="167" fontId="0" fillId="4" borderId="1" applyAlignment="1" pivotButton="0" quotePrefix="0" xfId="0">
      <alignment horizontal="right" vertical="center"/>
    </xf>
    <xf numFmtId="0" fontId="0" fillId="0" borderId="1" applyAlignment="1" pivotButton="0" quotePrefix="0" xfId="0">
      <alignment horizontal="center" vertical="center" wrapText="1"/>
    </xf>
    <xf numFmtId="167" fontId="0" fillId="0" borderId="1" applyAlignment="1" pivotButton="0" quotePrefix="0" xfId="0">
      <alignment horizontal="right" vertical="center"/>
    </xf>
    <xf numFmtId="0" fontId="3" fillId="5" borderId="1" applyAlignment="1" pivotButton="0" quotePrefix="0" xfId="0">
      <alignment horizontal="center" vertical="center" wrapText="1"/>
    </xf>
    <xf numFmtId="0" fontId="0" fillId="5" borderId="1" pivotButton="0" quotePrefix="0" xfId="0"/>
    <xf numFmtId="0" fontId="3" fillId="5" borderId="1" applyAlignment="1" pivotButton="0" quotePrefix="0" xfId="0">
      <alignment horizontal="right" vertical="center"/>
    </xf>
    <xf numFmtId="0" fontId="3" fillId="5" borderId="1" pivotButton="0" quotePrefix="0" xfId="0"/>
    <xf numFmtId="167" fontId="3" fillId="5" borderId="1" applyAlignment="1" pivotButton="0" quotePrefix="0" xfId="0">
      <alignment horizontal="right" vertical="center"/>
    </xf>
    <xf numFmtId="0" fontId="1" fillId="0" borderId="0" pivotButton="0" quotePrefix="0" xfId="0"/>
    <xf numFmtId="0" fontId="2" fillId="0" borderId="0" pivotButton="0" quotePrefix="0" xfId="0"/>
    <xf numFmtId="0" fontId="0" fillId="2" borderId="1" pivotButton="0" quotePrefix="0" xfId="0"/>
    <xf numFmtId="166" fontId="0" fillId="2" borderId="1" pivotButton="0" quotePrefix="0" xfId="0"/>
    <xf numFmtId="0" fontId="3" fillId="6" borderId="1" applyAlignment="1" pivotButton="0" quotePrefix="0" xfId="0">
      <alignment horizontal="center" vertical="center" wrapText="1"/>
    </xf>
    <xf numFmtId="0" fontId="4" fillId="4" borderId="1" pivotButton="0" quotePrefix="0" xfId="0"/>
    <xf numFmtId="0" fontId="4" fillId="0" borderId="1" pivotButton="0" quotePrefix="0" xfId="0"/>
    <xf numFmtId="164" fontId="0" fillId="4" borderId="1" applyAlignment="1" pivotButton="0" quotePrefix="0" xfId="0">
      <alignment horizontal="right" vertical="center"/>
    </xf>
    <xf numFmtId="1" fontId="0" fillId="0" borderId="1" applyAlignment="1" pivotButton="0" quotePrefix="0" xfId="0">
      <alignment horizontal="right" vertical="center"/>
    </xf>
    <xf numFmtId="0" fontId="3" fillId="6" borderId="0" pivotButton="0" quotePrefix="0" xfId="0"/>
    <xf numFmtId="0" fontId="0" fillId="0" borderId="1" pivotButton="0" quotePrefix="0" xfId="0"/>
    <xf numFmtId="167" fontId="0" fillId="0" borderId="1" pivotButton="0" quotePrefix="0" xfId="0"/>
    <xf numFmtId="0" fontId="0" fillId="0" borderId="0" applyAlignment="1" pivotButton="0" quotePrefix="0" xfId="0">
      <alignment vertical="top" wrapText="1"/>
    </xf>
    <xf numFmtId="0" fontId="3" fillId="6" borderId="0" applyAlignment="1" pivotButton="0" quotePrefix="0" xfId="0">
      <alignment vertical="top" wrapText="1"/>
    </xf>
    <xf numFmtId="0" fontId="5" fillId="0" borderId="0" applyAlignment="1" pivotButton="0" quotePrefix="0" xfId="0">
      <alignment vertical="top" wrapText="1"/>
    </xf>
  </cellXfs>
  <cellStyles count="1">
    <cellStyle name="Normal" xfId="0" builtinId="0" hidden="0"/>
  </cellStyles>
  <dxfs count="2">
    <dxf>
      <font>
        <b val="1"/>
        <color rgb="00DC2626"/>
      </font>
    </dxf>
    <dxf>
      <font>
        <b val="1"/>
        <color rgb="0016A34A"/>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Coût total HT par lot</a:t>
            </a:r>
          </a:p>
        </rich>
      </tx>
    </title>
    <plotArea>
      <barChart>
        <barDir val="col"/>
        <grouping val="clustered"/>
        <ser>
          <idx val="0"/>
          <order val="0"/>
          <tx>
            <strRef>
              <f>'Chiffrage'!N6</f>
            </strRef>
          </tx>
          <spPr>
            <a:solidFill xmlns:a="http://schemas.openxmlformats.org/drawingml/2006/main">
              <a:srgbClr val="0E7A54"/>
            </a:solidFill>
            <a:ln xmlns:a="http://schemas.openxmlformats.org/drawingml/2006/main">
              <a:prstDash val="solid"/>
            </a:ln>
          </spPr>
          <cat>
            <numRef>
              <f>'Chiffrage'!$B$7:$B$16</f>
            </numRef>
          </cat>
          <val>
            <numRef>
              <f>'Chiffrage'!$N$7:$N$16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Lot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Coût total HT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coût total HT par lot</a:t>
            </a:r>
          </a:p>
        </rich>
      </tx>
    </title>
    <plotArea>
      <doughnutChart>
        <varyColors val="1"/>
        <ser>
          <idx val="0"/>
          <order val="0"/>
          <tx>
            <strRef>
              <f>'Chiffrage'!N6</f>
            </strRef>
          </tx>
          <spPr>
            <a:ln xmlns:a="http://schemas.openxmlformats.org/drawingml/2006/main">
              <a:prstDash val="solid"/>
            </a:ln>
          </spPr>
          <cat>
            <numRef>
              <f>'Chiffrage'!$B$7:$B$16</f>
            </numRef>
          </cat>
          <val>
            <numRef>
              <f>'Chiffrage'!$N$7:$N$16</f>
            </numRef>
          </val>
        </ser>
        <firstSliceAng val="0"/>
        <holeSize val="10"/>
      </doughnut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Coût total HT / Marge HT / Prix de vente HT</a:t>
            </a:r>
          </a:p>
        </rich>
      </tx>
    </title>
    <plotArea>
      <barChart>
        <barDir val="bar"/>
        <grouping val="clustered"/>
        <ser>
          <idx val="0"/>
          <order val="0"/>
          <tx>
            <strRef>
              <f>'Chiffrage'!N6</f>
            </strRef>
          </tx>
          <spPr>
            <a:solidFill xmlns:a="http://schemas.openxmlformats.org/drawingml/2006/main">
              <a:srgbClr val="0E7A54"/>
            </a:solidFill>
            <a:ln xmlns:a="http://schemas.openxmlformats.org/drawingml/2006/main">
              <a:prstDash val="solid"/>
            </a:ln>
          </spPr>
          <cat>
            <numRef>
              <f>'Chiffrage'!$B$7:$B$16</f>
            </numRef>
          </cat>
          <val>
            <numRef>
              <f>'Chiffrage'!$N$7:$N$16</f>
            </numRef>
          </val>
        </ser>
        <ser>
          <idx val="1"/>
          <order val="1"/>
          <tx>
            <strRef>
              <f>'Chiffrage'!O6</f>
            </strRef>
          </tx>
          <spPr>
            <a:solidFill xmlns:a="http://schemas.openxmlformats.org/drawingml/2006/main">
              <a:srgbClr val="F97316"/>
            </a:solidFill>
            <a:ln xmlns:a="http://schemas.openxmlformats.org/drawingml/2006/main">
              <a:prstDash val="solid"/>
            </a:ln>
          </spPr>
          <cat>
            <numRef>
              <f>'Chiffrage'!$B$7:$B$16</f>
            </numRef>
          </cat>
          <val>
            <numRef>
              <f>'Chiffrage'!$O$7:$O$16</f>
            </numRef>
          </val>
        </ser>
        <ser>
          <idx val="2"/>
          <order val="2"/>
          <tx>
            <strRef>
              <f>'Chiffrage'!P6</f>
            </strRef>
          </tx>
          <spPr>
            <a:solidFill xmlns:a="http://schemas.openxmlformats.org/drawingml/2006/main">
              <a:srgbClr val="12946A"/>
            </a:solidFill>
            <a:ln xmlns:a="http://schemas.openxmlformats.org/drawingml/2006/main">
              <a:prstDash val="solid"/>
            </a:ln>
          </spPr>
          <cat>
            <numRef>
              <f>'Chiffrage'!$B$7:$B$16</f>
            </numRef>
          </cat>
          <val>
            <numRef>
              <f>'Chiffrage'!$P$7:$P$16</f>
            </numRef>
          </val>
        </ser>
        <ser>
          <idx val="3"/>
          <order val="3"/>
          <tx>
            <strRef>
              <f>'Chiffrage'!Q6</f>
            </strRef>
          </tx>
          <spPr>
            <a:ln xmlns:a="http://schemas.openxmlformats.org/drawingml/2006/main">
              <a:prstDash val="solid"/>
            </a:ln>
          </spPr>
          <cat>
            <numRef>
              <f>'Chiffrage'!$B$7:$B$16</f>
            </numRef>
          </cat>
          <val>
            <numRef>
              <f>'Chiffrage'!$Q$7:$Q$16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9</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27</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13</col>
      <colOff>0</colOff>
      <row>9</row>
      <rowOff>0</rowOff>
    </from>
    <ext cx="576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7"/>
  <sheetViews>
    <sheetView workbookViewId="0">
      <pane ySplit="6" topLeftCell="A7" activePane="bottomLeft" state="frozen"/>
      <selection pane="bottomLeft" activeCell="A1" sqref="A1"/>
    </sheetView>
  </sheetViews>
  <sheetFormatPr baseColWidth="8" defaultRowHeight="15"/>
  <cols>
    <col width="5" customWidth="1" min="1" max="1"/>
    <col width="16" customWidth="1" min="2" max="2"/>
    <col width="26" customWidth="1" min="3" max="3"/>
    <col width="14" customWidth="1" min="4" max="4"/>
    <col width="12" customWidth="1" min="5" max="5"/>
    <col width="12" customWidth="1" min="6" max="6"/>
    <col width="12" customWidth="1" min="7" max="7"/>
    <col width="9" customWidth="1" min="8" max="8"/>
    <col width="9" customWidth="1" min="9" max="9"/>
    <col width="14" customWidth="1" min="10" max="10"/>
    <col width="14" customWidth="1" min="11" max="11"/>
    <col width="12" customWidth="1" min="12" max="12"/>
    <col width="14" customWidth="1" min="13" max="13"/>
    <col width="14" customWidth="1" min="14" max="14"/>
    <col width="11" customWidth="1" min="15" max="15"/>
    <col width="13" customWidth="1" min="16" max="16"/>
    <col width="15" customWidth="1" min="17" max="17"/>
    <col width="10" customWidth="1" min="18" max="18"/>
    <col width="15" customWidth="1" min="19" max="19"/>
    <col width="12" customWidth="1" min="20" max="20"/>
  </cols>
  <sheetData>
    <row r="1">
      <c r="A1" s="1" t="inlineStr">
        <is>
          <t>CHIFFRAGE PROJET — Refonte du site institutionnel 2026</t>
        </is>
      </c>
    </row>
    <row r="2">
      <c r="B2" s="2" t="inlineStr">
        <is>
          <t>Taux de frais généraux par défaut :</t>
        </is>
      </c>
      <c r="E2" s="3" t="n">
        <v>0.12</v>
      </c>
    </row>
    <row r="3">
      <c r="B3" s="2" t="inlineStr">
        <is>
          <t>Taux de marge par défaut :</t>
        </is>
      </c>
      <c r="E3" s="3" t="n">
        <v>0.2</v>
      </c>
    </row>
    <row r="4">
      <c r="B4" s="2" t="inlineStr">
        <is>
          <t>Taux de TVA par défaut :</t>
        </is>
      </c>
      <c r="E4" s="3" t="n">
        <v>0.2</v>
      </c>
    </row>
    <row r="6">
      <c r="A6" s="4" t="inlineStr">
        <is>
          <t>ID</t>
        </is>
      </c>
      <c r="B6" s="4" t="inlineStr">
        <is>
          <t>Lot</t>
        </is>
      </c>
      <c r="C6" s="4" t="inlineStr">
        <is>
          <t>Désignation</t>
        </is>
      </c>
      <c r="D6" s="4" t="inlineStr">
        <is>
          <t>Responsable</t>
        </is>
      </c>
      <c r="E6" s="4" t="inlineStr">
        <is>
          <t>Ville</t>
        </is>
      </c>
      <c r="F6" s="4" t="inlineStr">
        <is>
          <t>Date de début</t>
        </is>
      </c>
      <c r="G6" s="4" t="inlineStr">
        <is>
          <t>Date de fin</t>
        </is>
      </c>
      <c r="H6" s="4" t="inlineStr">
        <is>
          <t>Unité</t>
        </is>
      </c>
      <c r="I6" s="4" t="inlineStr">
        <is>
          <t>Quantité</t>
        </is>
      </c>
      <c r="J6" s="4" t="inlineStr">
        <is>
          <t>Coût unitaire HT</t>
        </is>
      </c>
      <c r="K6" s="4" t="inlineStr">
        <is>
          <t>Coût direct HT</t>
        </is>
      </c>
      <c r="L6" s="4" t="inlineStr">
        <is>
          <t>Taux de frais généraux</t>
        </is>
      </c>
      <c r="M6" s="4" t="inlineStr">
        <is>
          <t>Frais généraux HT</t>
        </is>
      </c>
      <c r="N6" s="4" t="inlineStr">
        <is>
          <t>Coût total HT</t>
        </is>
      </c>
      <c r="O6" s="4" t="inlineStr">
        <is>
          <t>Taux de marge</t>
        </is>
      </c>
      <c r="P6" s="4" t="inlineStr">
        <is>
          <t>Marge HT</t>
        </is>
      </c>
      <c r="Q6" s="4" t="inlineStr">
        <is>
          <t>Prix de vente HT</t>
        </is>
      </c>
      <c r="R6" s="4" t="inlineStr">
        <is>
          <t>Taux de TVA</t>
        </is>
      </c>
      <c r="S6" s="4" t="inlineStr">
        <is>
          <t>Prix de vente TTC</t>
        </is>
      </c>
      <c r="T6" s="4" t="inlineStr">
        <is>
          <t>Statut</t>
        </is>
      </c>
    </row>
    <row r="7">
      <c r="A7" s="5" t="n">
        <v>1</v>
      </c>
      <c r="B7" s="6" t="inlineStr">
        <is>
          <t>Cadrage</t>
        </is>
      </c>
      <c r="C7" s="6" t="inlineStr">
        <is>
          <t>Cadrage projet</t>
        </is>
      </c>
      <c r="D7" s="6" t="inlineStr">
        <is>
          <t>Camille</t>
        </is>
      </c>
      <c r="E7" s="6" t="inlineStr">
        <is>
          <t>Paris</t>
        </is>
      </c>
      <c r="F7" s="7" t="n">
        <v>46083</v>
      </c>
      <c r="G7" s="7" t="n">
        <v>46094</v>
      </c>
      <c r="H7" s="8" t="inlineStr">
        <is>
          <t>jour</t>
        </is>
      </c>
      <c r="I7" s="9" t="n">
        <v>10</v>
      </c>
      <c r="J7" s="10" t="n">
        <v>600</v>
      </c>
      <c r="K7" s="11">
        <f>I7*J7</f>
        <v/>
      </c>
      <c r="L7" s="3" t="n">
        <v>0.12</v>
      </c>
      <c r="M7" s="11">
        <f>K7*L7</f>
        <v/>
      </c>
      <c r="N7" s="11">
        <f>K7+M7</f>
        <v/>
      </c>
      <c r="O7" s="3" t="n">
        <v>0.2</v>
      </c>
      <c r="P7" s="11">
        <f>N7*O7</f>
        <v/>
      </c>
      <c r="Q7" s="11">
        <f>N7+P7</f>
        <v/>
      </c>
      <c r="R7" s="3" t="n">
        <v>0.2</v>
      </c>
      <c r="S7" s="11">
        <f>Q7*(1+R7)</f>
        <v/>
      </c>
      <c r="T7" s="5">
        <f>IF(G7&lt;TODAY(),"Terminé",IF(F7&gt;TODAY(),"À démarrer","En cours"))</f>
        <v/>
      </c>
    </row>
    <row r="8">
      <c r="A8" s="12" t="n">
        <v>2</v>
      </c>
      <c r="B8" s="6" t="inlineStr">
        <is>
          <t>Études</t>
        </is>
      </c>
      <c r="C8" s="6" t="inlineStr">
        <is>
          <t>Audit UX</t>
        </is>
      </c>
      <c r="D8" s="6" t="inlineStr">
        <is>
          <t>Julien</t>
        </is>
      </c>
      <c r="E8" s="6" t="inlineStr">
        <is>
          <t>Lyon</t>
        </is>
      </c>
      <c r="F8" s="7" t="n">
        <v>46090</v>
      </c>
      <c r="G8" s="7" t="n">
        <v>46108</v>
      </c>
      <c r="H8" s="8" t="inlineStr">
        <is>
          <t>jour</t>
        </is>
      </c>
      <c r="I8" s="9" t="n">
        <v>12</v>
      </c>
      <c r="J8" s="10" t="n">
        <v>550</v>
      </c>
      <c r="K8" s="13">
        <f>I8*J8</f>
        <v/>
      </c>
      <c r="L8" s="3" t="n">
        <v>0.12</v>
      </c>
      <c r="M8" s="13">
        <f>K8*L8</f>
        <v/>
      </c>
      <c r="N8" s="13">
        <f>K8+M8</f>
        <v/>
      </c>
      <c r="O8" s="3" t="n">
        <v>0.2</v>
      </c>
      <c r="P8" s="13">
        <f>N8*O8</f>
        <v/>
      </c>
      <c r="Q8" s="13">
        <f>N8+P8</f>
        <v/>
      </c>
      <c r="R8" s="3" t="n">
        <v>0.2</v>
      </c>
      <c r="S8" s="13">
        <f>Q8*(1+R8)</f>
        <v/>
      </c>
      <c r="T8" s="12">
        <f>IF(G8&lt;TODAY(),"Terminé",IF(F8&gt;TODAY(),"À démarrer","En cours"))</f>
        <v/>
      </c>
    </row>
    <row r="9">
      <c r="A9" s="5" t="n">
        <v>3</v>
      </c>
      <c r="B9" s="6" t="inlineStr">
        <is>
          <t>Design</t>
        </is>
      </c>
      <c r="C9" s="6" t="inlineStr">
        <is>
          <t>Conception graphique</t>
        </is>
      </c>
      <c r="D9" s="6" t="inlineStr">
        <is>
          <t>Chloé</t>
        </is>
      </c>
      <c r="E9" s="6" t="inlineStr">
        <is>
          <t>Bordeaux</t>
        </is>
      </c>
      <c r="F9" s="7" t="n">
        <v>46104</v>
      </c>
      <c r="G9" s="7" t="n">
        <v>46129</v>
      </c>
      <c r="H9" s="8" t="inlineStr">
        <is>
          <t>jour</t>
        </is>
      </c>
      <c r="I9" s="9" t="n">
        <v>18</v>
      </c>
      <c r="J9" s="10" t="n">
        <v>580</v>
      </c>
      <c r="K9" s="11">
        <f>I9*J9</f>
        <v/>
      </c>
      <c r="L9" s="3" t="n">
        <v>0.12</v>
      </c>
      <c r="M9" s="11">
        <f>K9*L9</f>
        <v/>
      </c>
      <c r="N9" s="11">
        <f>K9+M9</f>
        <v/>
      </c>
      <c r="O9" s="3" t="n">
        <v>0.22</v>
      </c>
      <c r="P9" s="11">
        <f>N9*O9</f>
        <v/>
      </c>
      <c r="Q9" s="11">
        <f>N9+P9</f>
        <v/>
      </c>
      <c r="R9" s="3" t="n">
        <v>0.2</v>
      </c>
      <c r="S9" s="11">
        <f>Q9*(1+R9)</f>
        <v/>
      </c>
      <c r="T9" s="5">
        <f>IF(G9&lt;TODAY(),"Terminé",IF(F9&gt;TODAY(),"À démarrer","En cours"))</f>
        <v/>
      </c>
    </row>
    <row r="10">
      <c r="A10" s="12" t="n">
        <v>4</v>
      </c>
      <c r="B10" s="6" t="inlineStr">
        <is>
          <t>Développement</t>
        </is>
      </c>
      <c r="C10" s="6" t="inlineStr">
        <is>
          <t>Développement front-end</t>
        </is>
      </c>
      <c r="D10" s="6" t="inlineStr">
        <is>
          <t>Thomas</t>
        </is>
      </c>
      <c r="E10" s="6" t="inlineStr">
        <is>
          <t>Nantes</t>
        </is>
      </c>
      <c r="F10" s="7" t="n">
        <v>46125</v>
      </c>
      <c r="G10" s="7" t="n">
        <v>46164</v>
      </c>
      <c r="H10" s="8" t="inlineStr">
        <is>
          <t>jour</t>
        </is>
      </c>
      <c r="I10" s="9" t="n">
        <v>28</v>
      </c>
      <c r="J10" s="10" t="n">
        <v>620</v>
      </c>
      <c r="K10" s="13">
        <f>I10*J10</f>
        <v/>
      </c>
      <c r="L10" s="3" t="n">
        <v>0.12</v>
      </c>
      <c r="M10" s="13">
        <f>K10*L10</f>
        <v/>
      </c>
      <c r="N10" s="13">
        <f>K10+M10</f>
        <v/>
      </c>
      <c r="O10" s="3" t="n">
        <v>0.2</v>
      </c>
      <c r="P10" s="13">
        <f>N10*O10</f>
        <v/>
      </c>
      <c r="Q10" s="13">
        <f>N10+P10</f>
        <v/>
      </c>
      <c r="R10" s="3" t="n">
        <v>0.2</v>
      </c>
      <c r="S10" s="13">
        <f>Q10*(1+R10)</f>
        <v/>
      </c>
      <c r="T10" s="12">
        <f>IF(G10&lt;TODAY(),"Terminé",IF(F10&gt;TODAY(),"À démarrer","En cours"))</f>
        <v/>
      </c>
    </row>
    <row r="11">
      <c r="A11" s="5" t="n">
        <v>5</v>
      </c>
      <c r="B11" s="6" t="inlineStr">
        <is>
          <t>Développement</t>
        </is>
      </c>
      <c r="C11" s="6" t="inlineStr">
        <is>
          <t>Développement back-end</t>
        </is>
      </c>
      <c r="D11" s="6" t="inlineStr">
        <is>
          <t>Léa</t>
        </is>
      </c>
      <c r="E11" s="6" t="inlineStr">
        <is>
          <t>Toulouse</t>
        </is>
      </c>
      <c r="F11" s="7" t="n">
        <v>46125</v>
      </c>
      <c r="G11" s="7" t="n">
        <v>46171</v>
      </c>
      <c r="H11" s="8" t="inlineStr">
        <is>
          <t>jour</t>
        </is>
      </c>
      <c r="I11" s="9" t="n">
        <v>32</v>
      </c>
      <c r="J11" s="10" t="n">
        <v>650</v>
      </c>
      <c r="K11" s="11">
        <f>I11*J11</f>
        <v/>
      </c>
      <c r="L11" s="3" t="n">
        <v>0.12</v>
      </c>
      <c r="M11" s="11">
        <f>K11*L11</f>
        <v/>
      </c>
      <c r="N11" s="11">
        <f>K11+M11</f>
        <v/>
      </c>
      <c r="O11" s="3" t="n">
        <v>0.2</v>
      </c>
      <c r="P11" s="11">
        <f>N11*O11</f>
        <v/>
      </c>
      <c r="Q11" s="11">
        <f>N11+P11</f>
        <v/>
      </c>
      <c r="R11" s="3" t="n">
        <v>0.2</v>
      </c>
      <c r="S11" s="11">
        <f>Q11*(1+R11)</f>
        <v/>
      </c>
      <c r="T11" s="5">
        <f>IF(G11&lt;TODAY(),"Terminé",IF(F11&gt;TODAY(),"À démarrer","En cours"))</f>
        <v/>
      </c>
    </row>
    <row r="12">
      <c r="A12" s="12" t="n">
        <v>6</v>
      </c>
      <c r="B12" s="6" t="inlineStr">
        <is>
          <t>Développement</t>
        </is>
      </c>
      <c r="C12" s="6" t="inlineStr">
        <is>
          <t>Intégration CMS</t>
        </is>
      </c>
      <c r="D12" s="6" t="inlineStr">
        <is>
          <t>Nicolas</t>
        </is>
      </c>
      <c r="E12" s="6" t="inlineStr">
        <is>
          <t>Lille</t>
        </is>
      </c>
      <c r="F12" s="7" t="n">
        <v>46146</v>
      </c>
      <c r="G12" s="7" t="n">
        <v>46171</v>
      </c>
      <c r="H12" s="8" t="inlineStr">
        <is>
          <t>forfait</t>
        </is>
      </c>
      <c r="I12" s="9" t="n">
        <v>1</v>
      </c>
      <c r="J12" s="10" t="n">
        <v>3500</v>
      </c>
      <c r="K12" s="13">
        <f>I12*J12</f>
        <v/>
      </c>
      <c r="L12" s="3" t="n">
        <v>0.12</v>
      </c>
      <c r="M12" s="13">
        <f>K12*L12</f>
        <v/>
      </c>
      <c r="N12" s="13">
        <f>K12+M12</f>
        <v/>
      </c>
      <c r="O12" s="3" t="n">
        <v>0.18</v>
      </c>
      <c r="P12" s="13">
        <f>N12*O12</f>
        <v/>
      </c>
      <c r="Q12" s="13">
        <f>N12+P12</f>
        <v/>
      </c>
      <c r="R12" s="3" t="n">
        <v>0.2</v>
      </c>
      <c r="S12" s="13">
        <f>Q12*(1+R12)</f>
        <v/>
      </c>
      <c r="T12" s="12">
        <f>IF(G12&lt;TODAY(),"Terminé",IF(F12&gt;TODAY(),"À démarrer","En cours"))</f>
        <v/>
      </c>
    </row>
    <row r="13">
      <c r="A13" s="5" t="n">
        <v>7</v>
      </c>
      <c r="B13" s="6" t="inlineStr">
        <is>
          <t>Contenus</t>
        </is>
      </c>
      <c r="C13" s="6" t="inlineStr">
        <is>
          <t>Rédaction des contenus</t>
        </is>
      </c>
      <c r="D13" s="6" t="inlineStr">
        <is>
          <t>Manon</t>
        </is>
      </c>
      <c r="E13" s="6" t="inlineStr">
        <is>
          <t>Rennes</t>
        </is>
      </c>
      <c r="F13" s="7" t="n">
        <v>46132</v>
      </c>
      <c r="G13" s="7" t="n">
        <v>46157</v>
      </c>
      <c r="H13" s="8" t="inlineStr">
        <is>
          <t>jour</t>
        </is>
      </c>
      <c r="I13" s="9" t="n">
        <v>15</v>
      </c>
      <c r="J13" s="10" t="n">
        <v>450</v>
      </c>
      <c r="K13" s="11">
        <f>I13*J13</f>
        <v/>
      </c>
      <c r="L13" s="3" t="n">
        <v>0.12</v>
      </c>
      <c r="M13" s="11">
        <f>K13*L13</f>
        <v/>
      </c>
      <c r="N13" s="11">
        <f>K13+M13</f>
        <v/>
      </c>
      <c r="O13" s="3" t="n">
        <v>0.2</v>
      </c>
      <c r="P13" s="11">
        <f>N13*O13</f>
        <v/>
      </c>
      <c r="Q13" s="11">
        <f>N13+P13</f>
        <v/>
      </c>
      <c r="R13" s="3" t="n">
        <v>0.2</v>
      </c>
      <c r="S13" s="11">
        <f>Q13*(1+R13)</f>
        <v/>
      </c>
      <c r="T13" s="5">
        <f>IF(G13&lt;TODAY(),"Terminé",IF(F13&gt;TODAY(),"À démarrer","En cours"))</f>
        <v/>
      </c>
    </row>
    <row r="14">
      <c r="A14" s="12" t="n">
        <v>8</v>
      </c>
      <c r="B14" s="6" t="inlineStr">
        <is>
          <t>Contenus</t>
        </is>
      </c>
      <c r="C14" s="6" t="inlineStr">
        <is>
          <t>Référencement naturel</t>
        </is>
      </c>
      <c r="D14" s="6" t="inlineStr">
        <is>
          <t>Hugo</t>
        </is>
      </c>
      <c r="E14" s="6" t="inlineStr">
        <is>
          <t>Marseille</t>
        </is>
      </c>
      <c r="F14" s="7" t="n">
        <v>46153</v>
      </c>
      <c r="G14" s="7" t="n">
        <v>46178</v>
      </c>
      <c r="H14" s="8" t="inlineStr">
        <is>
          <t>forfait</t>
        </is>
      </c>
      <c r="I14" s="9" t="n">
        <v>1</v>
      </c>
      <c r="J14" s="10" t="n">
        <v>2800</v>
      </c>
      <c r="K14" s="13">
        <f>I14*J14</f>
        <v/>
      </c>
      <c r="L14" s="3" t="n">
        <v>0.12</v>
      </c>
      <c r="M14" s="13">
        <f>K14*L14</f>
        <v/>
      </c>
      <c r="N14" s="13">
        <f>K14+M14</f>
        <v/>
      </c>
      <c r="O14" s="3" t="n">
        <v>0.2</v>
      </c>
      <c r="P14" s="13">
        <f>N14*O14</f>
        <v/>
      </c>
      <c r="Q14" s="13">
        <f>N14+P14</f>
        <v/>
      </c>
      <c r="R14" s="3" t="n">
        <v>0.2</v>
      </c>
      <c r="S14" s="13">
        <f>Q14*(1+R14)</f>
        <v/>
      </c>
      <c r="T14" s="12">
        <f>IF(G14&lt;TODAY(),"Terminé",IF(F14&gt;TODAY(),"À démarrer","En cours"))</f>
        <v/>
      </c>
    </row>
    <row r="15">
      <c r="A15" s="5" t="n">
        <v>9</v>
      </c>
      <c r="B15" s="6" t="inlineStr">
        <is>
          <t>Recette</t>
        </is>
      </c>
      <c r="C15" s="6" t="inlineStr">
        <is>
          <t>Tests et recette</t>
        </is>
      </c>
      <c r="D15" s="6" t="inlineStr">
        <is>
          <t>Émilie</t>
        </is>
      </c>
      <c r="E15" s="6" t="inlineStr">
        <is>
          <t>Strasbourg</t>
        </is>
      </c>
      <c r="F15" s="7" t="n">
        <v>46174</v>
      </c>
      <c r="G15" s="7" t="n">
        <v>46192</v>
      </c>
      <c r="H15" s="8" t="inlineStr">
        <is>
          <t>jour</t>
        </is>
      </c>
      <c r="I15" s="9" t="n">
        <v>12</v>
      </c>
      <c r="J15" s="10" t="n">
        <v>500</v>
      </c>
      <c r="K15" s="11">
        <f>I15*J15</f>
        <v/>
      </c>
      <c r="L15" s="3" t="n">
        <v>0.12</v>
      </c>
      <c r="M15" s="11">
        <f>K15*L15</f>
        <v/>
      </c>
      <c r="N15" s="11">
        <f>K15+M15</f>
        <v/>
      </c>
      <c r="O15" s="3" t="n">
        <v>0.2</v>
      </c>
      <c r="P15" s="11">
        <f>N15*O15</f>
        <v/>
      </c>
      <c r="Q15" s="11">
        <f>N15+P15</f>
        <v/>
      </c>
      <c r="R15" s="3" t="n">
        <v>0.2</v>
      </c>
      <c r="S15" s="11">
        <f>Q15*(1+R15)</f>
        <v/>
      </c>
      <c r="T15" s="5">
        <f>IF(G15&lt;TODAY(),"Terminé",IF(F15&gt;TODAY(),"À démarrer","En cours"))</f>
        <v/>
      </c>
    </row>
    <row r="16">
      <c r="A16" s="12" t="n">
        <v>10</v>
      </c>
      <c r="B16" s="6" t="inlineStr">
        <is>
          <t>Accompagnement</t>
        </is>
      </c>
      <c r="C16" s="6" t="inlineStr">
        <is>
          <t>Formation client</t>
        </is>
      </c>
      <c r="D16" s="6" t="inlineStr">
        <is>
          <t>Lucas</t>
        </is>
      </c>
      <c r="E16" s="6" t="inlineStr">
        <is>
          <t>Nice</t>
        </is>
      </c>
      <c r="F16" s="7" t="n">
        <v>46195</v>
      </c>
      <c r="G16" s="7" t="n">
        <v>46203</v>
      </c>
      <c r="H16" s="8" t="inlineStr">
        <is>
          <t>forfait</t>
        </is>
      </c>
      <c r="I16" s="9" t="n">
        <v>1</v>
      </c>
      <c r="J16" s="10" t="n">
        <v>1500</v>
      </c>
      <c r="K16" s="13">
        <f>I16*J16</f>
        <v/>
      </c>
      <c r="L16" s="3" t="n">
        <v>0.12</v>
      </c>
      <c r="M16" s="13">
        <f>K16*L16</f>
        <v/>
      </c>
      <c r="N16" s="13">
        <f>K16+M16</f>
        <v/>
      </c>
      <c r="O16" s="3" t="n">
        <v>0.2</v>
      </c>
      <c r="P16" s="13">
        <f>N16*O16</f>
        <v/>
      </c>
      <c r="Q16" s="13">
        <f>N16+P16</f>
        <v/>
      </c>
      <c r="R16" s="3" t="n">
        <v>0.2</v>
      </c>
      <c r="S16" s="13">
        <f>Q16*(1+R16)</f>
        <v/>
      </c>
      <c r="T16" s="12">
        <f>IF(G16&lt;TODAY(),"Terminé",IF(F16&gt;TODAY(),"À démarrer","En cours"))</f>
        <v/>
      </c>
    </row>
    <row r="17">
      <c r="A17" s="14" t="inlineStr">
        <is>
          <t>TOTAL PROJET</t>
        </is>
      </c>
      <c r="B17" s="15" t="n"/>
      <c r="C17" s="15" t="n"/>
      <c r="D17" s="15" t="n"/>
      <c r="E17" s="15" t="n"/>
      <c r="F17" s="15" t="n"/>
      <c r="G17" s="15" t="n"/>
      <c r="H17" s="15" t="n"/>
      <c r="I17" s="16">
        <f>SUM(I7:I16)</f>
        <v/>
      </c>
      <c r="J17" s="17" t="n"/>
      <c r="K17" s="18">
        <f>SUM(K7:K16)</f>
        <v/>
      </c>
      <c r="L17" s="17" t="n"/>
      <c r="M17" s="18">
        <f>SUM(M7:M16)</f>
        <v/>
      </c>
      <c r="N17" s="18">
        <f>SUM(N7:N16)</f>
        <v/>
      </c>
      <c r="O17" s="17" t="n"/>
      <c r="P17" s="18">
        <f>SUM(P7:P16)</f>
        <v/>
      </c>
      <c r="Q17" s="18">
        <f>SUM(Q7:Q16)</f>
        <v/>
      </c>
      <c r="R17" s="17" t="n"/>
      <c r="S17" s="18">
        <f>SUM(S7:S16)</f>
        <v/>
      </c>
      <c r="T17" s="17" t="n"/>
    </row>
  </sheetData>
  <mergeCells count="2">
    <mergeCell ref="A1:T1"/>
    <mergeCell ref="A17:H17"/>
  </mergeCells>
  <conditionalFormatting sqref="P7:P16">
    <cfRule type="expression" priority="1" dxfId="0" stopIfTrue="1">
      <formula>P7&lt;0</formula>
    </cfRule>
    <cfRule type="expression" priority="2" dxfId="1" stopIfTrue="1">
      <formula>P7&gt;=0</formula>
    </cfRule>
  </conditionalFormatting>
  <dataValidations count="3">
    <dataValidation sqref="H7:H16" showErrorMessage="1" showInputMessage="1" allowBlank="1" type="list">
      <formula1>"jour,forfait,heure,lot"</formula1>
    </dataValidation>
    <dataValidation sqref="R7:R16" showErrorMessage="1" showInputMessage="1" allowBlank="1" type="list">
      <formula1>"0.20,0.10,0.055,0.021"</formula1>
    </dataValidation>
    <dataValidation sqref="T7:T16" showErrorMessage="1" showInputMessage="1" allowBlank="1" type="list">
      <formula1>"Terminé,En cours,À démarrer"</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28" customWidth="1" min="1" max="1"/>
    <col width="18" customWidth="1" min="2" max="2"/>
    <col width="18" customWidth="1" min="3" max="3"/>
    <col width="18" customWidth="1" min="4" max="4"/>
    <col width="18" customWidth="1" min="5" max="5"/>
    <col width="18" customWidth="1" min="6" max="6"/>
  </cols>
  <sheetData>
    <row r="1">
      <c r="A1" s="19" t="inlineStr">
        <is>
          <t>SYNTHÈSE — Pilotage du chiffrage projet</t>
        </is>
      </c>
    </row>
    <row r="3">
      <c r="A3" s="20" t="inlineStr">
        <is>
          <t>Nom du projet :</t>
        </is>
      </c>
      <c r="B3" s="21" t="inlineStr">
        <is>
          <t>Refonte du site institutionnel 2026</t>
        </is>
      </c>
    </row>
    <row r="4">
      <c r="A4" s="20" t="inlineStr">
        <is>
          <t>Client :</t>
        </is>
      </c>
      <c r="B4" s="21" t="inlineStr">
        <is>
          <t>SASU Atelier Lumière</t>
        </is>
      </c>
    </row>
    <row r="5">
      <c r="A5" s="20" t="inlineStr">
        <is>
          <t>Chef de projet :</t>
        </is>
      </c>
      <c r="B5" s="21" t="inlineStr">
        <is>
          <t>Camille Martin</t>
        </is>
      </c>
    </row>
    <row r="6">
      <c r="A6" s="20" t="inlineStr">
        <is>
          <t>Date de début :</t>
        </is>
      </c>
      <c r="B6" s="22" t="n">
        <v>46083</v>
      </c>
    </row>
    <row r="7">
      <c r="A7" s="20" t="inlineStr">
        <is>
          <t>Date de fin prévisionnelle :</t>
        </is>
      </c>
      <c r="B7" s="22" t="n">
        <v>46203</v>
      </c>
    </row>
    <row r="10">
      <c r="A10" s="23" t="inlineStr">
        <is>
          <t>Indicateurs clés</t>
        </is>
      </c>
      <c r="B10" s="23" t="inlineStr">
        <is>
          <t>Valeur</t>
        </is>
      </c>
    </row>
    <row r="11">
      <c r="A11" s="24" t="inlineStr">
        <is>
          <t>Coût direct total HT</t>
        </is>
      </c>
      <c r="B11" s="11">
        <f>SUM(Chiffrage!K7:K16)</f>
        <v/>
      </c>
    </row>
    <row r="12">
      <c r="A12" s="25" t="inlineStr">
        <is>
          <t>Frais généraux HT</t>
        </is>
      </c>
      <c r="B12" s="13">
        <f>SUM(Chiffrage!M7:M16)</f>
        <v/>
      </c>
    </row>
    <row r="13">
      <c r="A13" s="24" t="inlineStr">
        <is>
          <t>Coût total HT</t>
        </is>
      </c>
      <c r="B13" s="11">
        <f>SUM(Chiffrage!N7:N16)</f>
        <v/>
      </c>
    </row>
    <row r="14">
      <c r="A14" s="25" t="inlineStr">
        <is>
          <t>Marge HT</t>
        </is>
      </c>
      <c r="B14" s="13">
        <f>SUM(Chiffrage!P7:P16)</f>
        <v/>
      </c>
    </row>
    <row r="15">
      <c r="A15" s="24" t="inlineStr">
        <is>
          <t>Prix de vente HT</t>
        </is>
      </c>
      <c r="B15" s="11">
        <f>SUM(Chiffrage!Q7:Q16)</f>
        <v/>
      </c>
    </row>
    <row r="16">
      <c r="A16" s="25" t="inlineStr">
        <is>
          <t>Prix de vente TTC</t>
        </is>
      </c>
      <c r="B16" s="13">
        <f>SUM(Chiffrage!S7:S16)</f>
        <v/>
      </c>
    </row>
    <row r="17">
      <c r="A17" s="24" t="inlineStr">
        <is>
          <t>Taux de marge réel</t>
        </is>
      </c>
      <c r="B17" s="26">
        <f>IFERROR(B14/B13,0)</f>
        <v/>
      </c>
    </row>
    <row r="18">
      <c r="A18" s="25" t="inlineStr">
        <is>
          <t>Nombre de lots</t>
        </is>
      </c>
      <c r="B18" s="27">
        <f>COUNTIF(Chiffrage!B7:B16,"&lt;&gt;")</f>
        <v/>
      </c>
    </row>
    <row r="19">
      <c r="A19" s="24" t="inlineStr">
        <is>
          <t>Coût moyen par lot</t>
        </is>
      </c>
      <c r="B19" s="11">
        <f>AVERAGE(Chiffrage!N7:N16)</f>
        <v/>
      </c>
    </row>
    <row r="22">
      <c r="A22" s="28" t="inlineStr">
        <is>
          <t>Recherche par ID de lot (VLOOKUP)</t>
        </is>
      </c>
    </row>
    <row r="23">
      <c r="A23" s="4" t="inlineStr">
        <is>
          <t>ID recherché</t>
        </is>
      </c>
      <c r="B23" s="4" t="inlineStr">
        <is>
          <t>Lot</t>
        </is>
      </c>
      <c r="C23" s="4" t="inlineStr">
        <is>
          <t>Responsable</t>
        </is>
      </c>
      <c r="D23" s="4" t="inlineStr">
        <is>
          <t>Coût total HT</t>
        </is>
      </c>
      <c r="E23" s="4" t="inlineStr">
        <is>
          <t>Prix de vente HT</t>
        </is>
      </c>
    </row>
    <row r="24">
      <c r="A24" s="8" t="n">
        <v>3</v>
      </c>
      <c r="B24" s="29">
        <f>IFERROR(VLOOKUP(A24,Chiffrage!A7:S16,2,FALSE),"")</f>
        <v/>
      </c>
      <c r="C24" s="29">
        <f>IFERROR(VLOOKUP(A24,Chiffrage!A7:S16,4,FALSE),"")</f>
        <v/>
      </c>
      <c r="D24" s="30">
        <f>IFERROR(VLOOKUP(A24,Chiffrage!A7:S16,14,FALSE),0)</f>
        <v/>
      </c>
      <c r="E24" s="30">
        <f>IFERROR(VLOOKUP(A24,Chiffrage!A7:S16,17,FALSE),0)</f>
        <v/>
      </c>
    </row>
  </sheetData>
  <mergeCells count="2">
    <mergeCell ref="A1:F1"/>
    <mergeCell ref="A22:E2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120" customWidth="1" min="1" max="1"/>
  </cols>
  <sheetData>
    <row r="1">
      <c r="A1" s="19" t="inlineStr">
        <is>
          <t>MODE D'EMPLOI — Classeur de chiffrage projet</t>
        </is>
      </c>
    </row>
    <row r="3">
      <c r="A3" s="31" t="inlineStr">
        <is>
          <t>1. Renseigner les cellules jaunes de la feuille « Chiffrage » : lots, désignations, responsables, villes, dates, unités, quantités, coûts unitaires et taux.</t>
        </is>
      </c>
    </row>
    <row r="4">
      <c r="A4" s="31" t="inlineStr">
        <is>
          <t>2. Saisir tous les montants en euros hors taxes (HT).</t>
        </is>
      </c>
    </row>
    <row r="5">
      <c r="A5" s="31" t="inlineStr">
        <is>
          <t>3. Utiliser la TVA française appropriée pour chaque ligne : 20 %, 10 %, 5,5 % ou 2,1 % (liste déroulante en colonne R).</t>
        </is>
      </c>
    </row>
    <row r="6">
      <c r="A6" s="31" t="inlineStr">
        <is>
          <t>4. Vérifier que les dates sont au format JJ/MM/AAAA.</t>
        </is>
      </c>
    </row>
    <row r="7">
      <c r="A7" s="31" t="inlineStr">
        <is>
          <t>5. Ne pas modifier les cellules contenant des formules (coûts directs, frais généraux, marges, prix de vente, statut).</t>
        </is>
      </c>
    </row>
    <row r="8">
      <c r="A8" s="31" t="inlineStr">
        <is>
          <t>6. Adapter les taux de frais généraux et de marge (paramètres en haut de la feuille « Chiffrage » et colonnes L et O) aux règles commerciales de l'entreprise.</t>
        </is>
      </c>
    </row>
    <row r="9">
      <c r="A9" s="31" t="inlineStr">
        <is>
          <t>7. Les données clients et responsables doivent respecter le RGPD : ne saisir que les informations strictement nécessaires.</t>
        </is>
      </c>
    </row>
    <row r="10">
      <c r="A10" s="31" t="inlineStr"/>
    </row>
    <row r="11">
      <c r="A11" s="32" t="inlineStr">
        <is>
          <t>Description des feuilles :</t>
        </is>
      </c>
    </row>
    <row r="12">
      <c r="A12" s="33" t="inlineStr">
        <is>
          <t>• « Chiffrage » : saisie détaillée des lots et calcul automatique du coût direct HT, des frais généraux, du coût total HT, de la marge, du prix de vente HT et TTC, ainsi que du statut selon les dates.</t>
        </is>
      </c>
    </row>
    <row r="13">
      <c r="A13" s="33" t="inlineStr">
        <is>
          <t>• « Synthèse » : tableau de bord avec les indicateurs clés du projet, une recherche par ID de lot (VLOOKUP) et trois graphiques de pilotage.</t>
        </is>
      </c>
    </row>
    <row r="14">
      <c r="A14" s="33" t="inlineStr">
        <is>
          <t>• « Instructions » : la présente notice d'utilisation.</t>
        </is>
      </c>
    </row>
    <row r="15">
      <c r="A15" s="31" t="inlineStr"/>
    </row>
    <row r="16">
      <c r="A16" s="31" t="inlineStr">
        <is>
          <t>Le statut de chaque ligne est calculé automatiquement : « Terminé » si la date de fin est passée, « À démarrer » si la date de début est future, « En cours » sinon.</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2026-08-01T14:45:49Z</dcterms:created>
  <dcterms:modified xmlns:dcterms="http://purl.org/dc/terms/" xmlns:xsi="http://www.w3.org/2001/XMLSchema-instance" xsi:type="dcterms:W3CDTF">2026-08-01T14:45:49Z</dcterms:modified>
</cp:coreProperties>
</file>