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 Plancher" sheetId="1" state="visible" r:id="rId1"/>
    <sheet xmlns:r="http://schemas.openxmlformats.org/officeDocument/2006/relationships" name="Synthèse"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11">
    <numFmt numFmtId="164" formatCode="0.0&quot; °C&quot;"/>
    <numFmt numFmtId="165" formatCode="#,##0.00&quot; €&quot;"/>
    <numFmt numFmtId="166" formatCode="0&quot; m&quot;"/>
    <numFmt numFmtId="167" formatCode="0.0&quot; m²&quot;"/>
    <numFmt numFmtId="168" formatCode="0.0"/>
    <numFmt numFmtId="169" formatCode="0&quot; °C&quot;"/>
    <numFmt numFmtId="170" formatCode="0.0&quot; W/m²&quot;"/>
    <numFmt numFmtId="171" formatCode="#,##0&quot; W&quot;"/>
    <numFmt numFmtId="172" formatCode="0&quot; cm&quot;"/>
    <numFmt numFmtId="173" formatCode="0.0&quot; m&quot;"/>
    <numFmt numFmtId="174" formatCode="#,##0.0&quot; l/h&quot;"/>
  </numFmts>
  <fonts count="6">
    <font>
      <name val="Calibri"/>
      <family val="2"/>
      <color theme="1"/>
      <sz val="11"/>
      <scheme val="minor"/>
    </font>
    <font>
      <name val="Calibri"/>
      <b val="1"/>
      <color rgb="000E7A54"/>
      <sz val="16"/>
    </font>
    <font>
      <name val="Calibri"/>
      <b val="1"/>
      <color rgb="001F2937"/>
      <sz val="11"/>
    </font>
    <font>
      <name val="Calibri"/>
      <color rgb="001F2937"/>
      <sz val="11"/>
    </font>
    <font>
      <name val="Calibri"/>
      <b val="1"/>
      <color rgb="00FFFFFF"/>
      <sz val="11"/>
    </font>
    <font>
      <b val="1"/>
      <color rgb="00FFFFFF"/>
    </font>
  </fonts>
  <fills count="8">
    <fill>
      <patternFill/>
    </fill>
    <fill>
      <patternFill patternType="gray125"/>
    </fill>
    <fill>
      <patternFill patternType="solid">
        <fgColor rgb="00FFFBEB"/>
      </patternFill>
    </fill>
    <fill>
      <patternFill patternType="solid">
        <fgColor rgb="000E7A54"/>
      </patternFill>
    </fill>
    <fill>
      <patternFill patternType="solid">
        <fgColor rgb="00EAF7F1"/>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50">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0" borderId="0" pivotButton="0" quotePrefix="0" xfId="0"/>
    <xf numFmtId="164" fontId="0" fillId="2" borderId="1" applyAlignment="1" pivotButton="0" quotePrefix="0" xfId="0">
      <alignment horizontal="center" vertical="center" wrapText="1"/>
    </xf>
    <xf numFmtId="165" fontId="0" fillId="2" borderId="1" applyAlignment="1" pivotButton="0" quotePrefix="0" xfId="0">
      <alignment horizontal="center" vertical="center" wrapText="1"/>
    </xf>
    <xf numFmtId="166" fontId="0" fillId="2" borderId="1" applyAlignment="1" pivotButton="0" quotePrefix="0" xfId="0">
      <alignment horizontal="center" vertical="center" wrapText="1"/>
    </xf>
    <xf numFmtId="0" fontId="4" fillId="7" borderId="1" applyAlignment="1" pivotButton="0" quotePrefix="0" xfId="0">
      <alignment horizontal="center" vertical="center" wrapText="1"/>
    </xf>
    <xf numFmtId="0" fontId="0" fillId="4" borderId="1" applyAlignment="1" pivotButton="0" quotePrefix="0" xfId="0">
      <alignment horizontal="center" vertical="center" wrapText="1"/>
    </xf>
    <xf numFmtId="0" fontId="4" fillId="3" borderId="1" applyAlignment="1" pivotButton="0" quotePrefix="0" xfId="0">
      <alignment horizontal="center" vertical="center" wrapText="1"/>
    </xf>
    <xf numFmtId="0" fontId="0" fillId="5" borderId="1" applyAlignment="1" pivotButton="0" quotePrefix="0" xfId="0">
      <alignment horizontal="center" vertical="center" wrapText="1"/>
    </xf>
    <xf numFmtId="0" fontId="3" fillId="4" borderId="1" applyAlignment="1" pivotButton="0" quotePrefix="0" xfId="0">
      <alignment horizontal="center" vertical="center" wrapText="1"/>
    </xf>
    <xf numFmtId="167" fontId="0" fillId="4" borderId="1" applyAlignment="1" pivotButton="0" quotePrefix="0" xfId="0">
      <alignment horizontal="center" vertical="center" wrapText="1"/>
    </xf>
    <xf numFmtId="0" fontId="3" fillId="2" borderId="1" applyAlignment="1" pivotButton="0" quotePrefix="0" xfId="0">
      <alignment horizontal="left" vertical="center"/>
    </xf>
    <xf numFmtId="168" fontId="0" fillId="4" borderId="1" applyAlignment="1" pivotButton="0" quotePrefix="0" xfId="0">
      <alignment horizontal="center" vertical="center" wrapText="1"/>
    </xf>
    <xf numFmtId="169" fontId="0" fillId="2" borderId="1" applyAlignment="1" pivotButton="0" quotePrefix="0" xfId="0">
      <alignment horizontal="center" vertical="center" wrapText="1"/>
    </xf>
    <xf numFmtId="170" fontId="0" fillId="4" borderId="1" applyAlignment="1" pivotButton="0" quotePrefix="0" xfId="0">
      <alignment horizontal="center" vertical="center" wrapText="1"/>
    </xf>
    <xf numFmtId="171" fontId="0" fillId="4" borderId="1" applyAlignment="1" pivotButton="0" quotePrefix="0" xfId="0">
      <alignment horizontal="center" vertical="center" wrapText="1"/>
    </xf>
    <xf numFmtId="172" fontId="0" fillId="2" borderId="1" applyAlignment="1" pivotButton="0" quotePrefix="0" xfId="0">
      <alignment horizontal="center" vertical="center" wrapText="1"/>
    </xf>
    <xf numFmtId="173" fontId="0" fillId="4" borderId="1" applyAlignment="1" pivotButton="0" quotePrefix="0" xfId="0">
      <alignment horizontal="center" vertical="center" wrapText="1"/>
    </xf>
    <xf numFmtId="1" fontId="0" fillId="4" borderId="1" applyAlignment="1" pivotButton="0" quotePrefix="0" xfId="0">
      <alignment horizontal="center" vertical="center" wrapText="1"/>
    </xf>
    <xf numFmtId="17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3" fillId="5" borderId="1" applyAlignment="1" pivotButton="0" quotePrefix="0" xfId="0">
      <alignment horizontal="center" vertical="center" wrapText="1"/>
    </xf>
    <xf numFmtId="167" fontId="0" fillId="5" borderId="1" applyAlignment="1" pivotButton="0" quotePrefix="0" xfId="0">
      <alignment horizontal="center" vertical="center" wrapText="1"/>
    </xf>
    <xf numFmtId="168" fontId="0" fillId="5" borderId="1" applyAlignment="1" pivotButton="0" quotePrefix="0" xfId="0">
      <alignment horizontal="center" vertical="center" wrapText="1"/>
    </xf>
    <xf numFmtId="170" fontId="0" fillId="5" borderId="1" applyAlignment="1" pivotButton="0" quotePrefix="0" xfId="0">
      <alignment horizontal="center" vertical="center" wrapText="1"/>
    </xf>
    <xf numFmtId="171" fontId="0" fillId="5" borderId="1" applyAlignment="1" pivotButton="0" quotePrefix="0" xfId="0">
      <alignment horizontal="center" vertical="center" wrapText="1"/>
    </xf>
    <xf numFmtId="173" fontId="0" fillId="5" borderId="1" applyAlignment="1" pivotButton="0" quotePrefix="0" xfId="0">
      <alignment horizontal="center" vertical="center" wrapText="1"/>
    </xf>
    <xf numFmtId="1" fontId="0" fillId="5" borderId="1" applyAlignment="1" pivotButton="0" quotePrefix="0" xfId="0">
      <alignment horizontal="center" vertical="center" wrapText="1"/>
    </xf>
    <xf numFmtId="17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2" fillId="6" borderId="1" applyAlignment="1" pivotButton="0" quotePrefix="0" xfId="0">
      <alignment horizontal="center" vertical="center" wrapText="1"/>
    </xf>
    <xf numFmtId="167" fontId="2" fillId="6" borderId="1" applyAlignment="1" pivotButton="0" quotePrefix="0" xfId="0">
      <alignment horizontal="center" vertical="center" wrapText="1"/>
    </xf>
    <xf numFmtId="170" fontId="2" fillId="6" borderId="1" applyAlignment="1" pivotButton="0" quotePrefix="0" xfId="0">
      <alignment horizontal="center" vertical="center" wrapText="1"/>
    </xf>
    <xf numFmtId="171" fontId="2" fillId="6" borderId="1" applyAlignment="1" pivotButton="0" quotePrefix="0" xfId="0">
      <alignment horizontal="center" vertical="center" wrapText="1"/>
    </xf>
    <xf numFmtId="173" fontId="2" fillId="6" borderId="1" applyAlignment="1" pivotButton="0" quotePrefix="0" xfId="0">
      <alignment horizontal="center" vertical="center" wrapText="1"/>
    </xf>
    <xf numFmtId="1" fontId="2" fillId="6" borderId="1" applyAlignment="1" pivotButton="0" quotePrefix="0" xfId="0">
      <alignment horizontal="center" vertical="center" wrapText="1"/>
    </xf>
    <xf numFmtId="174" fontId="2" fillId="6" borderId="1" applyAlignment="1" pivotButton="0" quotePrefix="0" xfId="0">
      <alignment horizontal="center" vertical="center" wrapText="1"/>
    </xf>
    <xf numFmtId="165" fontId="2" fillId="6" borderId="1" applyAlignment="1" pivotButton="0" quotePrefix="0" xfId="0">
      <alignment horizontal="center" vertical="center" wrapText="1"/>
    </xf>
    <xf numFmtId="0" fontId="3" fillId="4" borderId="1" applyAlignment="1" pivotButton="0" quotePrefix="0" xfId="0">
      <alignment horizontal="left" vertical="center"/>
    </xf>
    <xf numFmtId="167" fontId="2" fillId="4" borderId="1" applyAlignment="1" pivotButton="0" quotePrefix="0" xfId="0">
      <alignment horizontal="center" vertical="center" wrapText="1"/>
    </xf>
    <xf numFmtId="0" fontId="3" fillId="5" borderId="1" applyAlignment="1" pivotButton="0" quotePrefix="0" xfId="0">
      <alignment horizontal="left" vertical="center"/>
    </xf>
    <xf numFmtId="171" fontId="2" fillId="5" borderId="1" applyAlignment="1" pivotButton="0" quotePrefix="0" xfId="0">
      <alignment horizontal="center" vertical="center" wrapText="1"/>
    </xf>
    <xf numFmtId="170" fontId="2" fillId="4" borderId="1" applyAlignment="1" pivotButton="0" quotePrefix="0" xfId="0">
      <alignment horizontal="center" vertical="center" wrapText="1"/>
    </xf>
    <xf numFmtId="173" fontId="2" fillId="5" borderId="1" applyAlignment="1" pivotButton="0" quotePrefix="0" xfId="0">
      <alignment horizontal="center" vertical="center" wrapText="1"/>
    </xf>
    <xf numFmtId="1" fontId="2" fillId="4" borderId="1" applyAlignment="1" pivotButton="0" quotePrefix="0" xfId="0">
      <alignment horizontal="center" vertical="center" wrapText="1"/>
    </xf>
    <xf numFmtId="165" fontId="2" fillId="5" borderId="1" applyAlignment="1" pivotButton="0" quotePrefix="0" xfId="0">
      <alignment horizontal="center" vertical="center" wrapText="1"/>
    </xf>
    <xf numFmtId="0" fontId="5" fillId="7"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dxfs count="2">
    <dxf>
      <font>
        <b val="1"/>
        <color rgb="00DC2626"/>
      </font>
      <fill>
        <patternFill patternType="solid">
          <fgColor rgb="00FCE8E8"/>
        </patternFill>
      </fill>
    </dxf>
    <dxf>
      <font>
        <b val="1"/>
        <color rgb="0016A34A"/>
      </font>
      <fill>
        <patternFill patternType="solid">
          <fgColor rgb="00E7F6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Puissance totale par pièce (W)</a:t>
            </a:r>
          </a:p>
        </rich>
      </tx>
    </title>
    <plotArea>
      <barChart>
        <barDir val="col"/>
        <grouping val="clustered"/>
        <ser>
          <idx val="0"/>
          <order val="0"/>
          <tx>
            <strRef>
              <f>'Calcul Plancher'!H5</f>
            </strRef>
          </tx>
          <spPr>
            <a:solidFill xmlns:a="http://schemas.openxmlformats.org/drawingml/2006/main">
              <a:srgbClr val="0E7A54"/>
            </a:solidFill>
            <a:ln xmlns:a="http://schemas.openxmlformats.org/drawingml/2006/main">
              <a:prstDash val="solid"/>
            </a:ln>
          </spPr>
          <cat>
            <numRef>
              <f>'Calcul Plancher'!$A$6:$A$14</f>
            </numRef>
          </cat>
          <val>
            <numRef>
              <f>'Calcul Plancher'!$H$6:$H$14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Pièce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Puissance (W)</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Répartition de la surface par pièce</a:t>
            </a:r>
          </a:p>
        </rich>
      </tx>
    </title>
    <plotArea>
      <pieChart>
        <varyColors val="1"/>
        <ser>
          <idx val="0"/>
          <order val="0"/>
          <tx>
            <strRef>
              <f>'Calcul Plancher'!B5</f>
            </strRef>
          </tx>
          <spPr>
            <a:ln xmlns:a="http://schemas.openxmlformats.org/drawingml/2006/main">
              <a:prstDash val="solid"/>
            </a:ln>
          </spPr>
          <cat>
            <numRef>
              <f>'Calcul Plancher'!$A$6:$A$14</f>
            </numRef>
          </cat>
          <val>
            <numRef>
              <f>'Calcul Plancher'!$B$6:$B$14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10</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28</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5"/>
  <sheetViews>
    <sheetView workbookViewId="0">
      <pane ySplit="5" topLeftCell="A6" activePane="bottomLeft" state="frozen"/>
      <selection pane="bottomLeft" activeCell="A1" sqref="A1"/>
    </sheetView>
  </sheetViews>
  <sheetFormatPr baseColWidth="8" defaultRowHeight="15"/>
  <cols>
    <col width="16" customWidth="1" min="1" max="1"/>
    <col width="12" customWidth="1" min="2" max="2"/>
    <col width="16" customWidth="1" min="3" max="3"/>
    <col width="12" customWidth="1" min="4" max="4"/>
    <col width="14" customWidth="1" min="5" max="5"/>
    <col width="14" customWidth="1" min="6" max="6"/>
    <col width="14" customWidth="1" min="7" max="7"/>
    <col width="14" customWidth="1" min="8" max="8"/>
    <col width="12" customWidth="1" min="9" max="9"/>
    <col width="14" customWidth="1" min="10" max="10"/>
    <col width="12" customWidth="1" min="11" max="11"/>
    <col width="14" customWidth="1" min="12" max="12"/>
    <col width="14" customWidth="1" min="13" max="13"/>
    <col width="16" customWidth="1" min="14" max="14"/>
    <col width="16" customWidth="1" min="16" max="16"/>
    <col width="14" customWidth="1" min="17" max="17"/>
  </cols>
  <sheetData>
    <row r="1" ht="28" customHeight="1">
      <c r="A1" s="1" t="inlineStr">
        <is>
          <t>Calcul de Plancher Chauffant – Dimensionnement par Pièce</t>
        </is>
      </c>
    </row>
    <row r="3">
      <c r="A3" s="2" t="inlineStr">
        <is>
          <t>Paramètres généraux :</t>
        </is>
      </c>
      <c r="B3" s="3" t="inlineStr">
        <is>
          <t>Écart aller/retour (°C)</t>
        </is>
      </c>
      <c r="C3" s="4" t="n">
        <v>5</v>
      </c>
      <c r="D3" s="3" t="inlineStr">
        <is>
          <t>Prix moyen tube (€/m)</t>
        </is>
      </c>
      <c r="E3" s="5" t="n">
        <v>2.5</v>
      </c>
      <c r="F3" s="3" t="inlineStr">
        <is>
          <t>Long. max par circuit (m)</t>
        </is>
      </c>
      <c r="G3" s="6" t="n">
        <v>90</v>
      </c>
      <c r="P3" s="7" t="inlineStr">
        <is>
          <t>Revêtement</t>
        </is>
      </c>
      <c r="Q3" s="7" t="inlineStr">
        <is>
          <t>Coefficient K</t>
        </is>
      </c>
    </row>
    <row r="4">
      <c r="P4" s="8" t="inlineStr">
        <is>
          <t>Carrelage</t>
        </is>
      </c>
      <c r="Q4" s="8" t="n">
        <v>21</v>
      </c>
    </row>
    <row r="5" ht="42" customHeight="1">
      <c r="A5" s="9" t="inlineStr">
        <is>
          <t>Pièce</t>
        </is>
      </c>
      <c r="B5" s="9" t="inlineStr">
        <is>
          <t>Surface (m²)</t>
        </is>
      </c>
      <c r="C5" s="9" t="inlineStr">
        <is>
          <t>Revêtement de sol</t>
        </is>
      </c>
      <c r="D5" s="9" t="inlineStr">
        <is>
          <t>Coefficient K (W/m².K)</t>
        </is>
      </c>
      <c r="E5" s="9" t="inlineStr">
        <is>
          <t>Temp. ambiante souhaitée (°C)</t>
        </is>
      </c>
      <c r="F5" s="9" t="inlineStr">
        <is>
          <t>Temp. départ eau (°C)</t>
        </is>
      </c>
      <c r="G5" s="9" t="inlineStr">
        <is>
          <t>Puissance surfacique (W/m²)</t>
        </is>
      </c>
      <c r="H5" s="9" t="inlineStr">
        <is>
          <t>Puissance totale (W)</t>
        </is>
      </c>
      <c r="I5" s="9" t="inlineStr">
        <is>
          <t>Pas de pose (cm)</t>
        </is>
      </c>
      <c r="J5" s="9" t="inlineStr">
        <is>
          <t>Longueur tube (m)</t>
        </is>
      </c>
      <c r="K5" s="9" t="inlineStr">
        <is>
          <t>Nombre de circuits</t>
        </is>
      </c>
      <c r="L5" s="9" t="inlineStr">
        <is>
          <t>Débit d'eau (l/h)</t>
        </is>
      </c>
      <c r="M5" s="9" t="inlineStr">
        <is>
          <t>Coût tube estimé (€)</t>
        </is>
      </c>
      <c r="N5" s="9" t="inlineStr">
        <is>
          <t>Contrôle</t>
        </is>
      </c>
      <c r="P5" s="10" t="inlineStr">
        <is>
          <t>Parquet</t>
        </is>
      </c>
      <c r="Q5" s="10" t="n">
        <v>20</v>
      </c>
    </row>
    <row r="6">
      <c r="A6" s="11" t="inlineStr">
        <is>
          <t>Salon</t>
        </is>
      </c>
      <c r="B6" s="12" t="n">
        <v>28</v>
      </c>
      <c r="C6" s="13" t="inlineStr">
        <is>
          <t>Carrelage</t>
        </is>
      </c>
      <c r="D6" s="14">
        <f>IFERROR(VLOOKUP(C6,$P$4:$Q$7,2,FALSE),9)</f>
        <v/>
      </c>
      <c r="E6" s="15" t="n">
        <v>21</v>
      </c>
      <c r="F6" s="15" t="n">
        <v>32</v>
      </c>
      <c r="G6" s="16">
        <f>ROUND(D6*(F6-E6),1)</f>
        <v/>
      </c>
      <c r="H6" s="17">
        <f>ROUND(G6*B6,0)</f>
        <v/>
      </c>
      <c r="I6" s="18" t="n">
        <v>20</v>
      </c>
      <c r="J6" s="19">
        <f>ROUND(B6*(100/I6),1)</f>
        <v/>
      </c>
      <c r="K6" s="20">
        <f>ROUNDUP(IFERROR(J6/$G$3,0),0)</f>
        <v/>
      </c>
      <c r="L6" s="21">
        <f>ROUND(IFERROR(H6/(1.163*$C$3),0),1)</f>
        <v/>
      </c>
      <c r="M6" s="22">
        <f>ROUND(J6*$E$3,2)</f>
        <v/>
      </c>
      <c r="N6" s="8">
        <f>IF(G6&gt;100,"Alerte plancher","OK")</f>
        <v/>
      </c>
      <c r="P6" s="8" t="inlineStr">
        <is>
          <t>Vinyle</t>
        </is>
      </c>
      <c r="Q6" s="8" t="n">
        <v>20</v>
      </c>
    </row>
    <row r="7">
      <c r="A7" s="23" t="inlineStr">
        <is>
          <t>Cuisine</t>
        </is>
      </c>
      <c r="B7" s="24" t="n">
        <v>15</v>
      </c>
      <c r="C7" s="13" t="inlineStr">
        <is>
          <t>Carrelage</t>
        </is>
      </c>
      <c r="D7" s="25">
        <f>IFERROR(VLOOKUP(C7,$P$4:$Q$7,2,FALSE),9)</f>
        <v/>
      </c>
      <c r="E7" s="15" t="n">
        <v>21</v>
      </c>
      <c r="F7" s="15" t="n">
        <v>32</v>
      </c>
      <c r="G7" s="26">
        <f>ROUND(D7*(F7-E7),1)</f>
        <v/>
      </c>
      <c r="H7" s="27">
        <f>ROUND(G7*B7,0)</f>
        <v/>
      </c>
      <c r="I7" s="18" t="n">
        <v>20</v>
      </c>
      <c r="J7" s="28">
        <f>ROUND(B7*(100/I7),1)</f>
        <v/>
      </c>
      <c r="K7" s="29">
        <f>ROUNDUP(IFERROR(J7/$G$3,0),0)</f>
        <v/>
      </c>
      <c r="L7" s="30">
        <f>ROUND(IFERROR(H7/(1.163*$C$3),0),1)</f>
        <v/>
      </c>
      <c r="M7" s="31">
        <f>ROUND(J7*$E$3,2)</f>
        <v/>
      </c>
      <c r="N7" s="10">
        <f>IF(G7&gt;100,"Alerte plancher","OK")</f>
        <v/>
      </c>
      <c r="P7" s="10" t="inlineStr">
        <is>
          <t>Moquette</t>
        </is>
      </c>
      <c r="Q7" s="10" t="n">
        <v>18</v>
      </c>
    </row>
    <row r="8">
      <c r="A8" s="11" t="inlineStr">
        <is>
          <t>Chambre 1</t>
        </is>
      </c>
      <c r="B8" s="12" t="n">
        <v>14</v>
      </c>
      <c r="C8" s="13" t="inlineStr">
        <is>
          <t>Parquet</t>
        </is>
      </c>
      <c r="D8" s="14">
        <f>IFERROR(VLOOKUP(C8,$P$4:$Q$7,2,FALSE),9)</f>
        <v/>
      </c>
      <c r="E8" s="15" t="n">
        <v>20</v>
      </c>
      <c r="F8" s="15" t="n">
        <v>30</v>
      </c>
      <c r="G8" s="16">
        <f>ROUND(D8*(F8-E8),1)</f>
        <v/>
      </c>
      <c r="H8" s="17">
        <f>ROUND(G8*B8,0)</f>
        <v/>
      </c>
      <c r="I8" s="18" t="n">
        <v>25</v>
      </c>
      <c r="J8" s="19">
        <f>ROUND(B8*(100/I8),1)</f>
        <v/>
      </c>
      <c r="K8" s="20">
        <f>ROUNDUP(IFERROR(J8/$G$3,0),0)</f>
        <v/>
      </c>
      <c r="L8" s="21">
        <f>ROUND(IFERROR(H8/(1.163*$C$3),0),1)</f>
        <v/>
      </c>
      <c r="M8" s="22">
        <f>ROUND(J8*$E$3,2)</f>
        <v/>
      </c>
      <c r="N8" s="8">
        <f>IF(G8&gt;100,"Alerte plancher","OK")</f>
        <v/>
      </c>
    </row>
    <row r="9">
      <c r="A9" s="23" t="inlineStr">
        <is>
          <t>Chambre 2</t>
        </is>
      </c>
      <c r="B9" s="24" t="n">
        <v>12</v>
      </c>
      <c r="C9" s="13" t="inlineStr">
        <is>
          <t>Parquet</t>
        </is>
      </c>
      <c r="D9" s="25">
        <f>IFERROR(VLOOKUP(C9,$P$4:$Q$7,2,FALSE),9)</f>
        <v/>
      </c>
      <c r="E9" s="15" t="n">
        <v>20</v>
      </c>
      <c r="F9" s="15" t="n">
        <v>30</v>
      </c>
      <c r="G9" s="26">
        <f>ROUND(D9*(F9-E9),1)</f>
        <v/>
      </c>
      <c r="H9" s="27">
        <f>ROUND(G9*B9,0)</f>
        <v/>
      </c>
      <c r="I9" s="18" t="n">
        <v>25</v>
      </c>
      <c r="J9" s="28">
        <f>ROUND(B9*(100/I9),1)</f>
        <v/>
      </c>
      <c r="K9" s="29">
        <f>ROUNDUP(IFERROR(J9/$G$3,0),0)</f>
        <v/>
      </c>
      <c r="L9" s="30">
        <f>ROUND(IFERROR(H9/(1.163*$C$3),0),1)</f>
        <v/>
      </c>
      <c r="M9" s="31">
        <f>ROUND(J9*$E$3,2)</f>
        <v/>
      </c>
      <c r="N9" s="10">
        <f>IF(G9&gt;100,"Alerte plancher","OK")</f>
        <v/>
      </c>
    </row>
    <row r="10">
      <c r="A10" s="11" t="inlineStr">
        <is>
          <t>Chambre 3</t>
        </is>
      </c>
      <c r="B10" s="12" t="n">
        <v>10</v>
      </c>
      <c r="C10" s="13" t="inlineStr">
        <is>
          <t>Moquette</t>
        </is>
      </c>
      <c r="D10" s="14">
        <f>IFERROR(VLOOKUP(C10,$P$4:$Q$7,2,FALSE),9)</f>
        <v/>
      </c>
      <c r="E10" s="15" t="n">
        <v>20</v>
      </c>
      <c r="F10" s="15" t="n">
        <v>30</v>
      </c>
      <c r="G10" s="16">
        <f>ROUND(D10*(F10-E10),1)</f>
        <v/>
      </c>
      <c r="H10" s="17">
        <f>ROUND(G10*B10,0)</f>
        <v/>
      </c>
      <c r="I10" s="18" t="n">
        <v>25</v>
      </c>
      <c r="J10" s="19">
        <f>ROUND(B10*(100/I10),1)</f>
        <v/>
      </c>
      <c r="K10" s="20">
        <f>ROUNDUP(IFERROR(J10/$G$3,0),0)</f>
        <v/>
      </c>
      <c r="L10" s="21">
        <f>ROUND(IFERROR(H10/(1.163*$C$3),0),1)</f>
        <v/>
      </c>
      <c r="M10" s="22">
        <f>ROUND(J10*$E$3,2)</f>
        <v/>
      </c>
      <c r="N10" s="8">
        <f>IF(G10&gt;100,"Alerte plancher","OK")</f>
        <v/>
      </c>
    </row>
    <row r="11">
      <c r="A11" s="23" t="inlineStr">
        <is>
          <t>Salle de bain</t>
        </is>
      </c>
      <c r="B11" s="24" t="n">
        <v>8</v>
      </c>
      <c r="C11" s="13" t="inlineStr">
        <is>
          <t>Carrelage</t>
        </is>
      </c>
      <c r="D11" s="25">
        <f>IFERROR(VLOOKUP(C11,$P$4:$Q$7,2,FALSE),9)</f>
        <v/>
      </c>
      <c r="E11" s="15" t="n">
        <v>23</v>
      </c>
      <c r="F11" s="15" t="n">
        <v>35</v>
      </c>
      <c r="G11" s="26">
        <f>ROUND(D11*(F11-E11),1)</f>
        <v/>
      </c>
      <c r="H11" s="27">
        <f>ROUND(G11*B11,0)</f>
        <v/>
      </c>
      <c r="I11" s="18" t="n">
        <v>15</v>
      </c>
      <c r="J11" s="28">
        <f>ROUND(B11*(100/I11),1)</f>
        <v/>
      </c>
      <c r="K11" s="29">
        <f>ROUNDUP(IFERROR(J11/$G$3,0),0)</f>
        <v/>
      </c>
      <c r="L11" s="30">
        <f>ROUND(IFERROR(H11/(1.163*$C$3),0),1)</f>
        <v/>
      </c>
      <c r="M11" s="31">
        <f>ROUND(J11*$E$3,2)</f>
        <v/>
      </c>
      <c r="N11" s="10">
        <f>IF(G11&gt;100,"Alerte plancher","OK")</f>
        <v/>
      </c>
    </row>
    <row r="12">
      <c r="A12" s="11" t="inlineStr">
        <is>
          <t>Bureau</t>
        </is>
      </c>
      <c r="B12" s="12" t="n">
        <v>11</v>
      </c>
      <c r="C12" s="13" t="inlineStr">
        <is>
          <t>Vinyle</t>
        </is>
      </c>
      <c r="D12" s="14">
        <f>IFERROR(VLOOKUP(C12,$P$4:$Q$7,2,FALSE),9)</f>
        <v/>
      </c>
      <c r="E12" s="15" t="n">
        <v>20</v>
      </c>
      <c r="F12" s="15" t="n">
        <v>32</v>
      </c>
      <c r="G12" s="16">
        <f>ROUND(D12*(F12-E12),1)</f>
        <v/>
      </c>
      <c r="H12" s="17">
        <f>ROUND(G12*B12,0)</f>
        <v/>
      </c>
      <c r="I12" s="18" t="n">
        <v>20</v>
      </c>
      <c r="J12" s="19">
        <f>ROUND(B12*(100/I12),1)</f>
        <v/>
      </c>
      <c r="K12" s="20">
        <f>ROUNDUP(IFERROR(J12/$G$3,0),0)</f>
        <v/>
      </c>
      <c r="L12" s="21">
        <f>ROUND(IFERROR(H12/(1.163*$C$3),0),1)</f>
        <v/>
      </c>
      <c r="M12" s="22">
        <f>ROUND(J12*$E$3,2)</f>
        <v/>
      </c>
      <c r="N12" s="8">
        <f>IF(G12&gt;100,"Alerte plancher","OK")</f>
        <v/>
      </c>
    </row>
    <row r="13">
      <c r="A13" s="23" t="inlineStr">
        <is>
          <t>Entrée</t>
        </is>
      </c>
      <c r="B13" s="24" t="n">
        <v>6</v>
      </c>
      <c r="C13" s="13" t="inlineStr">
        <is>
          <t>Carrelage</t>
        </is>
      </c>
      <c r="D13" s="25">
        <f>IFERROR(VLOOKUP(C13,$P$4:$Q$7,2,FALSE),9)</f>
        <v/>
      </c>
      <c r="E13" s="15" t="n">
        <v>18</v>
      </c>
      <c r="F13" s="15" t="n">
        <v>30</v>
      </c>
      <c r="G13" s="26">
        <f>ROUND(D13*(F13-E13),1)</f>
        <v/>
      </c>
      <c r="H13" s="27">
        <f>ROUND(G13*B13,0)</f>
        <v/>
      </c>
      <c r="I13" s="18" t="n">
        <v>20</v>
      </c>
      <c r="J13" s="28">
        <f>ROUND(B13*(100/I13),1)</f>
        <v/>
      </c>
      <c r="K13" s="29">
        <f>ROUNDUP(IFERROR(J13/$G$3,0),0)</f>
        <v/>
      </c>
      <c r="L13" s="30">
        <f>ROUND(IFERROR(H13/(1.163*$C$3),0),1)</f>
        <v/>
      </c>
      <c r="M13" s="31">
        <f>ROUND(J13*$E$3,2)</f>
        <v/>
      </c>
      <c r="N13" s="10">
        <f>IF(G13&gt;100,"Alerte plancher","OK")</f>
        <v/>
      </c>
    </row>
    <row r="14">
      <c r="A14" s="11" t="inlineStr">
        <is>
          <t>Couloir</t>
        </is>
      </c>
      <c r="B14" s="12" t="n">
        <v>7</v>
      </c>
      <c r="C14" s="13" t="inlineStr">
        <is>
          <t>Carrelage</t>
        </is>
      </c>
      <c r="D14" s="14">
        <f>IFERROR(VLOOKUP(C14,$P$4:$Q$7,2,FALSE),9)</f>
        <v/>
      </c>
      <c r="E14" s="15" t="n">
        <v>18</v>
      </c>
      <c r="F14" s="15" t="n">
        <v>30</v>
      </c>
      <c r="G14" s="16">
        <f>ROUND(D14*(F14-E14),1)</f>
        <v/>
      </c>
      <c r="H14" s="17">
        <f>ROUND(G14*B14,0)</f>
        <v/>
      </c>
      <c r="I14" s="18" t="n">
        <v>30</v>
      </c>
      <c r="J14" s="19">
        <f>ROUND(B14*(100/I14),1)</f>
        <v/>
      </c>
      <c r="K14" s="20">
        <f>ROUNDUP(IFERROR(J14/$G$3,0),0)</f>
        <v/>
      </c>
      <c r="L14" s="21">
        <f>ROUND(IFERROR(H14/(1.163*$C$3),0),1)</f>
        <v/>
      </c>
      <c r="M14" s="22">
        <f>ROUND(J14*$E$3,2)</f>
        <v/>
      </c>
      <c r="N14" s="8">
        <f>IF(G14&gt;100,"Alerte plancher","OK")</f>
        <v/>
      </c>
    </row>
    <row r="15">
      <c r="A15" s="32" t="inlineStr">
        <is>
          <t>TOTAL / MOYENNE</t>
        </is>
      </c>
      <c r="B15" s="33">
        <f>SUM(B6:B14)</f>
        <v/>
      </c>
      <c r="C15" s="32" t="n"/>
      <c r="D15" s="32" t="n"/>
      <c r="E15" s="32" t="n"/>
      <c r="F15" s="32" t="n"/>
      <c r="G15" s="34">
        <f>IFERROR(AVERAGE(G6:G14),0)</f>
        <v/>
      </c>
      <c r="H15" s="35">
        <f>SUM(H6:H14)</f>
        <v/>
      </c>
      <c r="I15" s="32" t="n"/>
      <c r="J15" s="36">
        <f>SUM(J6:J14)</f>
        <v/>
      </c>
      <c r="K15" s="37">
        <f>SUM(K6:K14)</f>
        <v/>
      </c>
      <c r="L15" s="38">
        <f>SUM(L6:L14)</f>
        <v/>
      </c>
      <c r="M15" s="39">
        <f>SUM(M6:M14)</f>
        <v/>
      </c>
      <c r="N15" s="32" t="n"/>
    </row>
  </sheetData>
  <mergeCells count="1">
    <mergeCell ref="A1:N1"/>
  </mergeCells>
  <conditionalFormatting sqref="N6:N14">
    <cfRule type="expression" priority="1" dxfId="0" stopIfTrue="1">
      <formula>N6="Alerte plancher"</formula>
    </cfRule>
    <cfRule type="expression" priority="2" dxfId="1" stopIfTrue="1">
      <formula>N6="OK"</formula>
    </cfRule>
  </conditionalFormatting>
  <conditionalFormatting sqref="G6:G14">
    <cfRule type="expression" priority="3" dxfId="0" stopIfTrue="1">
      <formula>G6&gt;100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30" customWidth="1" min="1" max="1"/>
    <col width="18" customWidth="1" min="2" max="2"/>
    <col width="14" customWidth="1" min="3" max="3"/>
    <col width="14" customWidth="1" min="4" max="4"/>
    <col width="14" customWidth="1" min="5" max="5"/>
    <col width="14" customWidth="1" min="6" max="6"/>
    <col width="14" customWidth="1" min="7" max="7"/>
    <col width="14" customWidth="1" min="8" max="8"/>
  </cols>
  <sheetData>
    <row r="1" ht="28" customHeight="1">
      <c r="A1" s="1" t="inlineStr">
        <is>
          <t>Synthèse du Dimensionnement Plancher Chauffant</t>
        </is>
      </c>
    </row>
    <row r="3">
      <c r="A3" s="9" t="inlineStr">
        <is>
          <t>Indicateur</t>
        </is>
      </c>
      <c r="B3" s="9" t="inlineStr">
        <is>
          <t>Valeur</t>
        </is>
      </c>
    </row>
    <row r="4">
      <c r="A4" s="40" t="inlineStr">
        <is>
          <t>Surface totale chauffée</t>
        </is>
      </c>
      <c r="B4" s="41">
        <f>'Calcul Plancher'!B15</f>
        <v/>
      </c>
    </row>
    <row r="5">
      <c r="A5" s="42" t="inlineStr">
        <is>
          <t>Puissance totale installée</t>
        </is>
      </c>
      <c r="B5" s="43">
        <f>'Calcul Plancher'!H15</f>
        <v/>
      </c>
    </row>
    <row r="6">
      <c r="A6" s="40" t="inlineStr">
        <is>
          <t>Puissance moyenne</t>
        </is>
      </c>
      <c r="B6" s="44">
        <f>'Calcul Plancher'!G15</f>
        <v/>
      </c>
    </row>
    <row r="7">
      <c r="A7" s="42" t="inlineStr">
        <is>
          <t>Longueur totale de tube</t>
        </is>
      </c>
      <c r="B7" s="45">
        <f>'Calcul Plancher'!J15</f>
        <v/>
      </c>
    </row>
    <row r="8">
      <c r="A8" s="40" t="inlineStr">
        <is>
          <t>Nombre total de circuits</t>
        </is>
      </c>
      <c r="B8" s="46">
        <f>'Calcul Plancher'!K15</f>
        <v/>
      </c>
    </row>
    <row r="9">
      <c r="A9" s="42" t="inlineStr">
        <is>
          <t>Coût total estimé (tube)</t>
        </is>
      </c>
      <c r="B9" s="47">
        <f>'Calcul Plancher'!M15</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26" customWidth="1" min="1" max="1"/>
    <col width="18" customWidth="1" min="2" max="2"/>
    <col width="18" customWidth="1" min="3" max="3"/>
    <col width="18" customWidth="1" min="4" max="4"/>
    <col width="18" customWidth="1" min="5" max="5"/>
    <col width="18" customWidth="1" min="6" max="6"/>
  </cols>
  <sheetData>
    <row r="1" ht="28" customHeight="1">
      <c r="A1" s="1" t="inlineStr">
        <is>
          <t>Mode d'emploi – Calcul Plancher Chauffant</t>
        </is>
      </c>
    </row>
    <row r="3" ht="42" customHeight="1">
      <c r="A3" s="48" t="inlineStr">
        <is>
          <t>Objectif</t>
        </is>
      </c>
      <c r="B3" s="49" t="inlineStr">
        <is>
          <t>Ce classeur permet de dimensionner un plancher chauffant hydraulique pièce par pièce : puissance nécessaire, longueur de tube, nombre de circuits et coût estimé.</t>
        </is>
      </c>
    </row>
    <row r="4" ht="42" customHeight="1">
      <c r="A4" s="48" t="inlineStr">
        <is>
          <t>Feuille 'Calcul Plancher'</t>
        </is>
      </c>
      <c r="B4" s="49" t="inlineStr">
        <is>
          <t>Table principale. Saisissez la surface, le revêtement de sol, la température ambiante souhaitée, la température de départ d'eau et le pas de pose pour chaque pièce (cellules jaunes). Les autres colonnes se calculent automatiquement.</t>
        </is>
      </c>
    </row>
    <row r="5" ht="42" customHeight="1">
      <c r="A5" s="48" t="inlineStr">
        <is>
          <t>Paramètres généraux (A3:G3)</t>
        </is>
      </c>
      <c r="B5" s="49" t="inlineStr">
        <is>
          <t>Écart aller/retour (°C) : différence de température entre le départ et le retour d'eau, utilisée pour calculer le débit. Prix moyen du tube au mètre et longueur maximale d'un circuit (au-delà, un circuit supplémentaire est nécessaire).</t>
        </is>
      </c>
    </row>
    <row r="6" ht="42" customHeight="1">
      <c r="A6" s="48" t="inlineStr">
        <is>
          <t>Coefficient K</t>
        </is>
      </c>
      <c r="B6" s="49" t="inlineStr">
        <is>
          <t>Coefficient de transmission thermique du revêtement de sol, recherché automatiquement dans la table de droite (colonnes P:Q) selon le revêtement choisi.</t>
        </is>
      </c>
    </row>
    <row r="7" ht="42" customHeight="1">
      <c r="A7" s="48" t="inlineStr">
        <is>
          <t>Puissance surfacique (W/m²)</t>
        </is>
      </c>
      <c r="B7" s="49" t="inlineStr">
        <is>
          <t>Calculée par Coefficient K x (Temp. départ eau - Temp. ambiante). Une alerte apparaît en rouge si elle dépasse 100 W/m², seuil réglementaire usuel à ne pas dépasser.</t>
        </is>
      </c>
    </row>
    <row r="8" ht="42" customHeight="1">
      <c r="A8" s="48" t="inlineStr">
        <is>
          <t>Longueur de tube</t>
        </is>
      </c>
      <c r="B8" s="49" t="inlineStr">
        <is>
          <t>Estimée selon la formule Surface x (100 / Pas de pose en cm), ce qui correspond à la densité de pose classique d'un plancher chauffant.</t>
        </is>
      </c>
    </row>
    <row r="9" ht="42" customHeight="1">
      <c r="A9" s="48" t="inlineStr">
        <is>
          <t>Nombre de circuits</t>
        </is>
      </c>
      <c r="B9" s="49" t="inlineStr">
        <is>
          <t>Arrondi supérieur de la longueur de tube divisée par la longueur maximale autorisée par circuit (paramètre G3).</t>
        </is>
      </c>
    </row>
    <row r="10" ht="42" customHeight="1">
      <c r="A10" s="48" t="inlineStr">
        <is>
          <t>Débit d'eau (l/h)</t>
        </is>
      </c>
      <c r="B10" s="49" t="inlineStr">
        <is>
          <t>Calculé via Puissance totale / (1.163 x écart aller/retour), formule standard de dimensionnement hydraulique.</t>
        </is>
      </c>
    </row>
    <row r="11" ht="42" customHeight="1">
      <c r="A11" s="48" t="inlineStr">
        <is>
          <t>Feuille 'Synthèse'</t>
        </is>
      </c>
      <c r="B11" s="49" t="inlineStr">
        <is>
          <t>Regroupe les indicateurs clés (surface totale, puissance totale, longueur de tube, coût) et propose deux graphiques : répartition de la puissance et de la surface par pièce.</t>
        </is>
      </c>
    </row>
    <row r="12" ht="42" customHeight="1">
      <c r="A12" s="48" t="inlineStr">
        <is>
          <t>Conseil</t>
        </is>
      </c>
      <c r="B12" s="49" t="inlineStr">
        <is>
          <t>Adaptez les paramètres selon les préconisations de votre fabricant de plancher chauffant et faites valider le dimensionnement par un professionnel RGE.</t>
        </is>
      </c>
    </row>
  </sheetData>
  <mergeCells count="11">
    <mergeCell ref="A1:F1"/>
    <mergeCell ref="B3:F3"/>
    <mergeCell ref="B4:F4"/>
    <mergeCell ref="B5:F5"/>
    <mergeCell ref="B6:F6"/>
    <mergeCell ref="B7:F7"/>
    <mergeCell ref="B8:F8"/>
    <mergeCell ref="B9:F9"/>
    <mergeCell ref="B10:F10"/>
    <mergeCell ref="B11:F11"/>
    <mergeCell ref="B12:F1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2026-07-15T09:39:47Z</dcterms:created>
  <dcterms:modified xmlns:dcterms="http://purl.org/dc/terms/" xmlns:xsi="http://www.w3.org/2001/XMLSchema-instance" xsi:type="dcterms:W3CDTF">2026-07-15T09:39:47Z</dcterms:modified>
</cp:coreProperties>
</file>