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budget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Référentiels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'Suivi budget'!$A$1:$T$10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&quot; €&quot;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1F2937"/>
      <sz val="10"/>
    </font>
    <font>
      <b val="1"/>
      <color rgb="00FFFFFF"/>
      <sz val="14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1" fillId="6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0" fillId="0" borderId="1" pivotButton="0" quotePrefix="0" xfId="0"/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1F2937"/>
      </font>
      <fill>
        <patternFill patternType="solid">
          <fgColor rgb="00F97316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dépenses réalisées par canal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bord'!B14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bord'!$B$15:$B$21</f>
            </numRef>
          </val>
        </ser>
        <ser>
          <idx val="1"/>
          <order val="1"/>
          <tx>
            <strRef>
              <f>'Tableau de bord'!C14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bord'!$C$15:$C$21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Montants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prévu par canal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bord'!B14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bord'!$B$15:$B$21</f>
            </numRef>
          </val>
        </ser>
        <dLbls>
          <showPercent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32" customWidth="1" min="4" max="4"/>
    <col width="16" customWidth="1" min="5" max="5"/>
    <col width="16" customWidth="1" min="6" max="6"/>
    <col width="16" customWidth="1" min="7" max="7"/>
    <col width="12" customWidth="1" min="8" max="8"/>
    <col width="18" customWidth="1" min="9" max="9"/>
    <col width="15" customWidth="1" min="10" max="10"/>
    <col width="17" customWidth="1" min="11" max="11"/>
    <col width="17" customWidth="1" min="12" max="12"/>
    <col width="16" customWidth="1" min="13" max="13"/>
    <col width="13" customWidth="1" min="14" max="14"/>
    <col width="15" customWidth="1" min="15" max="15"/>
    <col width="17" customWidth="1" min="16" max="16"/>
    <col width="13" customWidth="1" min="17" max="17"/>
    <col width="14" customWidth="1" min="18" max="18"/>
    <col width="15" customWidth="1" min="19" max="19"/>
    <col width="44" customWidth="1" min="20" max="20"/>
  </cols>
  <sheetData>
    <row r="1" ht="34" customHeight="1">
      <c r="A1" s="1" t="inlineStr">
        <is>
          <t>ID campagne</t>
        </is>
      </c>
      <c r="B1" s="1" t="inlineStr">
        <is>
          <t>Date de début</t>
        </is>
      </c>
      <c r="C1" s="1" t="inlineStr">
        <is>
          <t>Date de fin</t>
        </is>
      </c>
      <c r="D1" s="1" t="inlineStr">
        <is>
          <t>Campagne</t>
        </is>
      </c>
      <c r="E1" s="1" t="inlineStr">
        <is>
          <t>Canal</t>
        </is>
      </c>
      <c r="F1" s="1" t="inlineStr">
        <is>
          <t>Objectif</t>
        </is>
      </c>
      <c r="G1" s="1" t="inlineStr">
        <is>
          <t>Responsable</t>
        </is>
      </c>
      <c r="H1" s="1" t="inlineStr">
        <is>
          <t>Ville</t>
        </is>
      </c>
      <c r="I1" s="1" t="inlineStr">
        <is>
          <t>Prestataire</t>
        </is>
      </c>
      <c r="J1" s="1" t="inlineStr">
        <is>
          <t>Budget HT prévu</t>
        </is>
      </c>
      <c r="K1" s="1" t="inlineStr">
        <is>
          <t>Dépenses HT engagées</t>
        </is>
      </c>
      <c r="L1" s="1" t="inlineStr">
        <is>
          <t>Dépenses HT réalisées</t>
        </is>
      </c>
      <c r="M1" s="1" t="inlineStr">
        <is>
          <t>TVA applicable</t>
        </is>
      </c>
      <c r="N1" s="1" t="inlineStr">
        <is>
          <t>TVA estimée</t>
        </is>
      </c>
      <c r="O1" s="1" t="inlineStr">
        <is>
          <t>Budget TTC prévu</t>
        </is>
      </c>
      <c r="P1" s="1" t="inlineStr">
        <is>
          <t>Dépenses TTC réalisées</t>
        </is>
      </c>
      <c r="Q1" s="1" t="inlineStr">
        <is>
          <t>Écart HT</t>
        </is>
      </c>
      <c r="R1" s="1" t="inlineStr">
        <is>
          <t>Taux de consommation</t>
        </is>
      </c>
      <c r="S1" s="1" t="inlineStr">
        <is>
          <t>Statut budgétaire</t>
        </is>
      </c>
      <c r="T1" s="1" t="inlineStr">
        <is>
          <t>Commentaires</t>
        </is>
      </c>
    </row>
    <row r="2">
      <c r="A2" s="2" t="inlineStr">
        <is>
          <t>CAM-2026-001</t>
        </is>
      </c>
      <c r="B2" s="3" t="n">
        <v>46027</v>
      </c>
      <c r="C2" s="3" t="n">
        <v>46112</v>
      </c>
      <c r="D2" s="4" t="inlineStr">
        <is>
          <t>Lancement site e-commerce</t>
        </is>
      </c>
      <c r="E2" s="4" t="inlineStr">
        <is>
          <t>Digital</t>
        </is>
      </c>
      <c r="F2" s="4" t="inlineStr">
        <is>
          <t>Notoriété</t>
        </is>
      </c>
      <c r="G2" s="4" t="inlineStr">
        <is>
          <t>Camille Martin</t>
        </is>
      </c>
      <c r="H2" s="4" t="inlineStr">
        <is>
          <t>Paris</t>
        </is>
      </c>
      <c r="I2" s="4" t="inlineStr">
        <is>
          <t>Agence Pixel &amp; Co</t>
        </is>
      </c>
      <c r="J2" s="5" t="n">
        <v>28000</v>
      </c>
      <c r="K2" s="5" t="n">
        <v>26500</v>
      </c>
      <c r="L2" s="5" t="n">
        <v>22400</v>
      </c>
      <c r="M2" s="6" t="inlineStr">
        <is>
          <t>TVA normale</t>
        </is>
      </c>
      <c r="N2" s="7">
        <f>L2*IFERROR(VLOOKUP(M2,'Référentiels'!$A$5:$B$8,2,FALSE),0.2)</f>
        <v/>
      </c>
      <c r="O2" s="7">
        <f>J2*(1+IFERROR(VLOOKUP(M2,'Référentiels'!$A$5:$B$8,2,FALSE),0.2))</f>
        <v/>
      </c>
      <c r="P2" s="7">
        <f>L2+N2</f>
        <v/>
      </c>
      <c r="Q2" s="7">
        <f>J2-L2</f>
        <v/>
      </c>
      <c r="R2" s="8">
        <f>IFERROR(L2/J2,0)</f>
        <v/>
      </c>
      <c r="S2" s="2">
        <f>IF(R2&gt;1,"Dépassement",IF(R2&gt;=0.8,"À surveiller","Conforme"))</f>
        <v/>
      </c>
      <c r="T2" s="4" t="inlineStr">
        <is>
          <t>Refonte complète du site marchand, bilan fin mars.</t>
        </is>
      </c>
    </row>
    <row r="3">
      <c r="A3" s="9" t="inlineStr">
        <is>
          <t>CAM-2026-002</t>
        </is>
      </c>
      <c r="B3" s="10" t="n">
        <v>46055</v>
      </c>
      <c r="C3" s="10" t="n">
        <v>46142</v>
      </c>
      <c r="D3" s="11" t="inlineStr">
        <is>
          <t>Campagne réseaux sociaux printemps</t>
        </is>
      </c>
      <c r="E3" s="11" t="inlineStr">
        <is>
          <t>Réseaux sociaux</t>
        </is>
      </c>
      <c r="F3" s="11" t="inlineStr">
        <is>
          <t>Acquisition</t>
        </is>
      </c>
      <c r="G3" s="11" t="inlineStr">
        <is>
          <t>Julien Bernard</t>
        </is>
      </c>
      <c r="H3" s="11" t="inlineStr">
        <is>
          <t>Lyon</t>
        </is>
      </c>
      <c r="I3" s="11" t="inlineStr">
        <is>
          <t>Socialyze</t>
        </is>
      </c>
      <c r="J3" s="5" t="n">
        <v>12000</v>
      </c>
      <c r="K3" s="5" t="n">
        <v>11400</v>
      </c>
      <c r="L3" s="5" t="n">
        <v>9600</v>
      </c>
      <c r="M3" s="6" t="inlineStr">
        <is>
          <t>TVA normale</t>
        </is>
      </c>
      <c r="N3" s="12">
        <f>L3*IFERROR(VLOOKUP(M3,'Référentiels'!$A$5:$B$8,2,FALSE),0.2)</f>
        <v/>
      </c>
      <c r="O3" s="12">
        <f>J3*(1+IFERROR(VLOOKUP(M3,'Référentiels'!$A$5:$B$8,2,FALSE),0.2))</f>
        <v/>
      </c>
      <c r="P3" s="12">
        <f>L3+N3</f>
        <v/>
      </c>
      <c r="Q3" s="12">
        <f>J3-L3</f>
        <v/>
      </c>
      <c r="R3" s="13">
        <f>IFERROR(L3/J3,0)</f>
        <v/>
      </c>
      <c r="S3" s="9">
        <f>IF(R3&gt;1,"Dépassement",IF(R3&gt;=0.8,"À surveiller","Conforme"))</f>
        <v/>
      </c>
      <c r="T3" s="11" t="inlineStr">
        <is>
          <t>Budget publicitaire Meta et LinkedIn quasiment consommé.</t>
        </is>
      </c>
    </row>
    <row r="4">
      <c r="A4" s="2" t="inlineStr">
        <is>
          <t>CAM-2026-003</t>
        </is>
      </c>
      <c r="B4" s="3" t="n">
        <v>46083</v>
      </c>
      <c r="C4" s="3" t="n">
        <v>46157</v>
      </c>
      <c r="D4" s="4" t="inlineStr">
        <is>
          <t>Relations presse bilan annuel</t>
        </is>
      </c>
      <c r="E4" s="4" t="inlineStr">
        <is>
          <t>Relations presse</t>
        </is>
      </c>
      <c r="F4" s="4" t="inlineStr">
        <is>
          <t>Relations presse</t>
        </is>
      </c>
      <c r="G4" s="4" t="inlineStr">
        <is>
          <t>Chloé Dubois</t>
        </is>
      </c>
      <c r="H4" s="4" t="inlineStr">
        <is>
          <t>Marseille</t>
        </is>
      </c>
      <c r="I4" s="4" t="inlineStr">
        <is>
          <t>RP Conseil</t>
        </is>
      </c>
      <c r="J4" s="5" t="n">
        <v>8500</v>
      </c>
      <c r="K4" s="5" t="n">
        <v>7000</v>
      </c>
      <c r="L4" s="5" t="n">
        <v>5200</v>
      </c>
      <c r="M4" s="6" t="inlineStr">
        <is>
          <t>TVA normale</t>
        </is>
      </c>
      <c r="N4" s="7">
        <f>L4*IFERROR(VLOOKUP(M4,'Référentiels'!$A$5:$B$8,2,FALSE),0.2)</f>
        <v/>
      </c>
      <c r="O4" s="7">
        <f>J4*(1+IFERROR(VLOOKUP(M4,'Référentiels'!$A$5:$B$8,2,FALSE),0.2))</f>
        <v/>
      </c>
      <c r="P4" s="7">
        <f>L4+N4</f>
        <v/>
      </c>
      <c r="Q4" s="7">
        <f>J4-L4</f>
        <v/>
      </c>
      <c r="R4" s="8">
        <f>IFERROR(L4/J4,0)</f>
        <v/>
      </c>
      <c r="S4" s="2">
        <f>IF(R4&gt;1,"Dépassement",IF(R4&gt;=0.8,"À surveiller","Conforme"))</f>
        <v/>
      </c>
      <c r="T4" s="4" t="inlineStr">
        <is>
          <t>Communiqué diffusé, retombées presse en cours de suivi.</t>
        </is>
      </c>
    </row>
    <row r="5">
      <c r="A5" s="9" t="inlineStr">
        <is>
          <t>CAM-2026-004</t>
        </is>
      </c>
      <c r="B5" s="10" t="n">
        <v>46119</v>
      </c>
      <c r="C5" s="10" t="n">
        <v>46122</v>
      </c>
      <c r="D5" s="11" t="inlineStr">
        <is>
          <t>Salon professionnel TechInnov</t>
        </is>
      </c>
      <c r="E5" s="11" t="inlineStr">
        <is>
          <t>Événementiel</t>
        </is>
      </c>
      <c r="F5" s="11" t="inlineStr">
        <is>
          <t>Acquisition</t>
        </is>
      </c>
      <c r="G5" s="11" t="inlineStr">
        <is>
          <t>Thomas Leroy</t>
        </is>
      </c>
      <c r="H5" s="11" t="inlineStr">
        <is>
          <t>Toulouse</t>
        </is>
      </c>
      <c r="I5" s="11" t="inlineStr">
        <is>
          <t>EventPro</t>
        </is>
      </c>
      <c r="J5" s="5" t="n">
        <v>32000</v>
      </c>
      <c r="K5" s="5" t="n">
        <v>33500</v>
      </c>
      <c r="L5" s="5" t="n">
        <v>33800</v>
      </c>
      <c r="M5" s="6" t="inlineStr">
        <is>
          <t>TVA normale</t>
        </is>
      </c>
      <c r="N5" s="12">
        <f>L5*IFERROR(VLOOKUP(M5,'Référentiels'!$A$5:$B$8,2,FALSE),0.2)</f>
        <v/>
      </c>
      <c r="O5" s="12">
        <f>J5*(1+IFERROR(VLOOKUP(M5,'Référentiels'!$A$5:$B$8,2,FALSE),0.2))</f>
        <v/>
      </c>
      <c r="P5" s="12">
        <f>L5+N5</f>
        <v/>
      </c>
      <c r="Q5" s="12">
        <f>J5-L5</f>
        <v/>
      </c>
      <c r="R5" s="13">
        <f>IFERROR(L5/J5,0)</f>
        <v/>
      </c>
      <c r="S5" s="9">
        <f>IF(R5&gt;1,"Dépassement",IF(R5&gt;=0.8,"À surveiller","Conforme"))</f>
        <v/>
      </c>
      <c r="T5" s="11" t="inlineStr">
        <is>
          <t>Dépassement lié au surcoût du stand et de la signalétique.</t>
        </is>
      </c>
    </row>
    <row r="6">
      <c r="A6" s="2" t="inlineStr">
        <is>
          <t>CAM-2026-005</t>
        </is>
      </c>
      <c r="B6" s="3" t="n">
        <v>46146</v>
      </c>
      <c r="C6" s="3" t="n">
        <v>46173</v>
      </c>
      <c r="D6" s="4" t="inlineStr">
        <is>
          <t>Affichage local métropole</t>
        </is>
      </c>
      <c r="E6" s="4" t="inlineStr">
        <is>
          <t>Affichage</t>
        </is>
      </c>
      <c r="F6" s="4" t="inlineStr">
        <is>
          <t>Notoriété</t>
        </is>
      </c>
      <c r="G6" s="4" t="inlineStr">
        <is>
          <t>Léa Moreau</t>
        </is>
      </c>
      <c r="H6" s="4" t="inlineStr">
        <is>
          <t>Bordeaux</t>
        </is>
      </c>
      <c r="I6" s="4" t="inlineStr">
        <is>
          <t>Affich'Plus</t>
        </is>
      </c>
      <c r="J6" s="5" t="n">
        <v>9500</v>
      </c>
      <c r="K6" s="5" t="n">
        <v>8200</v>
      </c>
      <c r="L6" s="5" t="n">
        <v>6100</v>
      </c>
      <c r="M6" s="6" t="inlineStr">
        <is>
          <t>TVA normale</t>
        </is>
      </c>
      <c r="N6" s="7">
        <f>L6*IFERROR(VLOOKUP(M6,'Référentiels'!$A$5:$B$8,2,FALSE),0.2)</f>
        <v/>
      </c>
      <c r="O6" s="7">
        <f>J6*(1+IFERROR(VLOOKUP(M6,'Référentiels'!$A$5:$B$8,2,FALSE),0.2))</f>
        <v/>
      </c>
      <c r="P6" s="7">
        <f>L6+N6</f>
        <v/>
      </c>
      <c r="Q6" s="7">
        <f>J6-L6</f>
        <v/>
      </c>
      <c r="R6" s="8">
        <f>IFERROR(L6/J6,0)</f>
        <v/>
      </c>
      <c r="S6" s="2">
        <f>IF(R6&gt;1,"Dépassement",IF(R6&gt;=0.8,"À surveiller","Conforme"))</f>
        <v/>
      </c>
      <c r="T6" s="4" t="inlineStr">
        <is>
          <t>Campagne 4x3 sur les abribus du centre-ville.</t>
        </is>
      </c>
    </row>
    <row r="7">
      <c r="A7" s="9" t="inlineStr">
        <is>
          <t>CAM-2026-006</t>
        </is>
      </c>
      <c r="B7" s="10" t="n">
        <v>46174</v>
      </c>
      <c r="C7" s="10" t="n">
        <v>46203</v>
      </c>
      <c r="D7" s="11" t="inlineStr">
        <is>
          <t>Emailing fidélisation clients</t>
        </is>
      </c>
      <c r="E7" s="11" t="inlineStr">
        <is>
          <t>Emailing</t>
        </is>
      </c>
      <c r="F7" s="11" t="inlineStr">
        <is>
          <t>Fidélisation</t>
        </is>
      </c>
      <c r="G7" s="11" t="inlineStr">
        <is>
          <t>Nicolas Petit</t>
        </is>
      </c>
      <c r="H7" s="11" t="inlineStr">
        <is>
          <t>Nantes</t>
        </is>
      </c>
      <c r="I7" s="11" t="inlineStr">
        <is>
          <t>MailFactory</t>
        </is>
      </c>
      <c r="J7" s="5" t="n">
        <v>4200</v>
      </c>
      <c r="K7" s="5" t="n">
        <v>3900</v>
      </c>
      <c r="L7" s="5" t="n">
        <v>2800</v>
      </c>
      <c r="M7" s="6" t="inlineStr">
        <is>
          <t>TVA normale</t>
        </is>
      </c>
      <c r="N7" s="12">
        <f>L7*IFERROR(VLOOKUP(M7,'Référentiels'!$A$5:$B$8,2,FALSE),0.2)</f>
        <v/>
      </c>
      <c r="O7" s="12">
        <f>J7*(1+IFERROR(VLOOKUP(M7,'Référentiels'!$A$5:$B$8,2,FALSE),0.2))</f>
        <v/>
      </c>
      <c r="P7" s="12">
        <f>L7+N7</f>
        <v/>
      </c>
      <c r="Q7" s="12">
        <f>J7-L7</f>
        <v/>
      </c>
      <c r="R7" s="13">
        <f>IFERROR(L7/J7,0)</f>
        <v/>
      </c>
      <c r="S7" s="9">
        <f>IF(R7&gt;1,"Dépassement",IF(R7&gt;=0.8,"À surveiller","Conforme"))</f>
        <v/>
      </c>
      <c r="T7" s="11" t="inlineStr">
        <is>
          <t>Séquence de 6 emails, taux d'ouverture supérieur aux objectifs.</t>
        </is>
      </c>
    </row>
    <row r="8">
      <c r="A8" s="2" t="inlineStr">
        <is>
          <t>CAM-2026-007</t>
        </is>
      </c>
      <c r="B8" s="3" t="n">
        <v>46204</v>
      </c>
      <c r="C8" s="3" t="n">
        <v>46265</v>
      </c>
      <c r="D8" s="4" t="inlineStr">
        <is>
          <t>Campagne print presse spécialisée</t>
        </is>
      </c>
      <c r="E8" s="4" t="inlineStr">
        <is>
          <t>Print</t>
        </is>
      </c>
      <c r="F8" s="4" t="inlineStr">
        <is>
          <t>Notoriété</t>
        </is>
      </c>
      <c r="G8" s="4" t="inlineStr">
        <is>
          <t>Manon Rousseau</t>
        </is>
      </c>
      <c r="H8" s="4" t="inlineStr">
        <is>
          <t>Lille</t>
        </is>
      </c>
      <c r="I8" s="4" t="inlineStr">
        <is>
          <t>Print &amp; Média</t>
        </is>
      </c>
      <c r="J8" s="5" t="n">
        <v>6800</v>
      </c>
      <c r="K8" s="5" t="n">
        <v>5200</v>
      </c>
      <c r="L8" s="5" t="n">
        <v>2500</v>
      </c>
      <c r="M8" s="6" t="inlineStr">
        <is>
          <t>TVA réduite</t>
        </is>
      </c>
      <c r="N8" s="7">
        <f>L8*IFERROR(VLOOKUP(M8,'Référentiels'!$A$5:$B$8,2,FALSE),0.2)</f>
        <v/>
      </c>
      <c r="O8" s="7">
        <f>J8*(1+IFERROR(VLOOKUP(M8,'Référentiels'!$A$5:$B$8,2,FALSE),0.2))</f>
        <v/>
      </c>
      <c r="P8" s="7">
        <f>L8+N8</f>
        <v/>
      </c>
      <c r="Q8" s="7">
        <f>J8-L8</f>
        <v/>
      </c>
      <c r="R8" s="8">
        <f>IFERROR(L8/J8,0)</f>
        <v/>
      </c>
      <c r="S8" s="2">
        <f>IF(R8&gt;1,"Dépassement",IF(R8&gt;=0.8,"À surveiller","Conforme"))</f>
        <v/>
      </c>
      <c r="T8" s="4" t="inlineStr">
        <is>
          <t>Parutions prévues en juillet et août, facturation échelonnée.</t>
        </is>
      </c>
    </row>
    <row r="9">
      <c r="A9" s="9" t="inlineStr">
        <is>
          <t>CAM-2026-008</t>
        </is>
      </c>
      <c r="B9" s="10" t="n">
        <v>46237</v>
      </c>
      <c r="C9" s="10" t="n">
        <v>46295</v>
      </c>
      <c r="D9" s="11" t="inlineStr">
        <is>
          <t>Vidéo digitale lancement produit</t>
        </is>
      </c>
      <c r="E9" s="11" t="inlineStr">
        <is>
          <t>Digital</t>
        </is>
      </c>
      <c r="F9" s="11" t="inlineStr">
        <is>
          <t>Acquisition</t>
        </is>
      </c>
      <c r="G9" s="11" t="inlineStr">
        <is>
          <t>Hugo Lambert</t>
        </is>
      </c>
      <c r="H9" s="11" t="inlineStr">
        <is>
          <t>Strasbourg</t>
        </is>
      </c>
      <c r="I9" s="11" t="inlineStr">
        <is>
          <t>StudioNova</t>
        </is>
      </c>
      <c r="J9" s="5" t="n">
        <v>15500</v>
      </c>
      <c r="K9" s="5" t="n">
        <v>12000</v>
      </c>
      <c r="L9" s="5" t="n">
        <v>7400</v>
      </c>
      <c r="M9" s="6" t="inlineStr">
        <is>
          <t>TVA normale</t>
        </is>
      </c>
      <c r="N9" s="12">
        <f>L9*IFERROR(VLOOKUP(M9,'Référentiels'!$A$5:$B$8,2,FALSE),0.2)</f>
        <v/>
      </c>
      <c r="O9" s="12">
        <f>J9*(1+IFERROR(VLOOKUP(M9,'Référentiels'!$A$5:$B$8,2,FALSE),0.2))</f>
        <v/>
      </c>
      <c r="P9" s="12">
        <f>L9+N9</f>
        <v/>
      </c>
      <c r="Q9" s="12">
        <f>J9-L9</f>
        <v/>
      </c>
      <c r="R9" s="13">
        <f>IFERROR(L9/J9,0)</f>
        <v/>
      </c>
      <c r="S9" s="9">
        <f>IF(R9&gt;1,"Dépassement",IF(R9&gt;=0.8,"À surveiller","Conforme"))</f>
        <v/>
      </c>
      <c r="T9" s="11" t="inlineStr">
        <is>
          <t>Tournage réalisé, post-production en cours.</t>
        </is>
      </c>
    </row>
    <row r="10">
      <c r="A10" s="2" t="inlineStr">
        <is>
          <t>CAM-2026-009</t>
        </is>
      </c>
      <c r="B10" s="3" t="n">
        <v>46279</v>
      </c>
      <c r="C10" s="3" t="n">
        <v>46283</v>
      </c>
      <c r="D10" s="4" t="inlineStr">
        <is>
          <t>Événement clients Côte d'Azur</t>
        </is>
      </c>
      <c r="E10" s="4" t="inlineStr">
        <is>
          <t>Événementiel</t>
        </is>
      </c>
      <c r="F10" s="4" t="inlineStr">
        <is>
          <t>Fidélisation</t>
        </is>
      </c>
      <c r="G10" s="4" t="inlineStr">
        <is>
          <t>Émilie Girard</t>
        </is>
      </c>
      <c r="H10" s="4" t="inlineStr">
        <is>
          <t>Nice</t>
        </is>
      </c>
      <c r="I10" s="4" t="inlineStr">
        <is>
          <t>Azur Événements</t>
        </is>
      </c>
      <c r="J10" s="5" t="n">
        <v>18500</v>
      </c>
      <c r="K10" s="5" t="n">
        <v>17500</v>
      </c>
      <c r="L10" s="5" t="n">
        <v>9200</v>
      </c>
      <c r="M10" s="6" t="inlineStr">
        <is>
          <t>TVA normale</t>
        </is>
      </c>
      <c r="N10" s="7">
        <f>L10*IFERROR(VLOOKUP(M10,'Référentiels'!$A$5:$B$8,2,FALSE),0.2)</f>
        <v/>
      </c>
      <c r="O10" s="7">
        <f>J10*(1+IFERROR(VLOOKUP(M10,'Référentiels'!$A$5:$B$8,2,FALSE),0.2))</f>
        <v/>
      </c>
      <c r="P10" s="7">
        <f>L10+N10</f>
        <v/>
      </c>
      <c r="Q10" s="7">
        <f>J10-L10</f>
        <v/>
      </c>
      <c r="R10" s="8">
        <f>IFERROR(L10/J10,0)</f>
        <v/>
      </c>
      <c r="S10" s="2">
        <f>IF(R10&gt;1,"Dépassement",IF(R10&gt;=0.8,"À surveiller","Conforme"))</f>
        <v/>
      </c>
      <c r="T10" s="4" t="inlineStr">
        <is>
          <t>Soirée clients, solde à régler après réception des factures.</t>
        </is>
      </c>
    </row>
    <row r="11">
      <c r="A11" s="14" t="inlineStr">
        <is>
          <t>TOTAL</t>
        </is>
      </c>
      <c r="B11" s="14" t="n"/>
      <c r="C11" s="14" t="n"/>
      <c r="D11" s="14" t="n"/>
      <c r="E11" s="14" t="n"/>
      <c r="F11" s="14" t="n"/>
      <c r="G11" s="14" t="n"/>
      <c r="H11" s="14" t="n"/>
      <c r="I11" s="14" t="n"/>
      <c r="J11" s="15">
        <f>SUM(J2:J10)</f>
        <v/>
      </c>
      <c r="K11" s="15">
        <f>SUM(K2:K10)</f>
        <v/>
      </c>
      <c r="L11" s="15">
        <f>SUM(L2:L10)</f>
        <v/>
      </c>
      <c r="M11" s="14" t="n"/>
      <c r="N11" s="15">
        <f>SUM(N2:N10)</f>
        <v/>
      </c>
      <c r="O11" s="15">
        <f>SUM(O2:O10)</f>
        <v/>
      </c>
      <c r="P11" s="15">
        <f>SUM(P2:P10)</f>
        <v/>
      </c>
      <c r="Q11" s="15">
        <f>SUM(Q2:Q10)</f>
        <v/>
      </c>
      <c r="R11" s="16">
        <f>IFERROR(L11/J11,0)</f>
        <v/>
      </c>
      <c r="S11" s="14" t="n"/>
      <c r="T11" s="14" t="n"/>
    </row>
  </sheetData>
  <autoFilter ref="A1:T10"/>
  <conditionalFormatting sqref="S2:S10">
    <cfRule type="expression" priority="1" dxfId="0" stopIfTrue="1">
      <formula>$S2="Conforme"</formula>
    </cfRule>
    <cfRule type="expression" priority="2" dxfId="1" stopIfTrue="1">
      <formula>$S2="À surveiller"</formula>
    </cfRule>
    <cfRule type="expression" priority="3" dxfId="2" stopIfTrue="1">
      <formula>$S2="Dépassement"</formula>
    </cfRule>
  </conditionalFormatting>
  <conditionalFormatting sqref="Q2:Q10">
    <cfRule type="expression" priority="4" dxfId="3" stopIfTrue="1">
      <formula>$Q2&lt;0</formula>
    </cfRule>
  </conditionalFormatting>
  <dataValidations count="5">
    <dataValidation sqref="E2:E10" showErrorMessage="1" showInputMessage="1" allowBlank="1" type="list">
      <formula1>'Référentiels'!$A$12:$A$18</formula1>
    </dataValidation>
    <dataValidation sqref="F2:F10" showErrorMessage="1" showInputMessage="1" allowBlank="1" type="list">
      <formula1>'Référentiels'!$B$12:$B$16</formula1>
    </dataValidation>
    <dataValidation sqref="G2:G10" showErrorMessage="1" showInputMessage="1" allowBlank="1" type="list">
      <formula1>'Référentiels'!$C$12:$C$20</formula1>
    </dataValidation>
    <dataValidation sqref="H2:H10" showErrorMessage="1" showInputMessage="1" allowBlank="1" type="list">
      <formula1>'Référentiels'!$D$12:$D$17</formula1>
    </dataValidation>
    <dataValidation sqref="M2:M10" showErrorMessage="1" showInputMessage="1" allowBlank="1" type="list">
      <formula1>'Référentiels'!$A$5:$A$8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  <col width="16" customWidth="1" min="4" max="4"/>
    <col width="18" customWidth="1" min="5" max="5"/>
    <col width="18" customWidth="1" min="6" max="6"/>
    <col width="4" customWidth="1" min="7" max="7"/>
    <col width="16" customWidth="1" min="8" max="8"/>
  </cols>
  <sheetData>
    <row r="1" ht="28" customHeight="1">
      <c r="A1" s="17" t="inlineStr">
        <is>
          <t>Tableau de bord — Budget communication 2026</t>
        </is>
      </c>
      <c r="B1" s="18" t="n"/>
      <c r="C1" s="18" t="n"/>
      <c r="D1" s="18" t="n"/>
      <c r="E1" s="18" t="n"/>
      <c r="F1" s="18" t="n"/>
      <c r="G1" s="18" t="n"/>
      <c r="H1" s="18" t="n"/>
    </row>
    <row r="3">
      <c r="A3" s="19" t="inlineStr">
        <is>
          <t>Indicateurs clés</t>
        </is>
      </c>
      <c r="B3" s="19" t="inlineStr">
        <is>
          <t>Valeur</t>
        </is>
      </c>
    </row>
    <row r="4">
      <c r="A4" s="20" t="inlineStr">
        <is>
          <t>Budget HT total prévu</t>
        </is>
      </c>
      <c r="B4" s="15">
        <f>SUM('Suivi budget'!J2:J10)</f>
        <v/>
      </c>
    </row>
    <row r="5">
      <c r="A5" s="21" t="inlineStr">
        <is>
          <t>Dépenses HT engagées</t>
        </is>
      </c>
      <c r="B5" s="15">
        <f>SUM('Suivi budget'!K2:K10)</f>
        <v/>
      </c>
    </row>
    <row r="6">
      <c r="A6" s="20" t="inlineStr">
        <is>
          <t>Dépenses HT réalisées</t>
        </is>
      </c>
      <c r="B6" s="15">
        <f>SUM('Suivi budget'!L2:L10)</f>
        <v/>
      </c>
    </row>
    <row r="7">
      <c r="A7" s="21" t="inlineStr">
        <is>
          <t>Écart budgétaire total HT</t>
        </is>
      </c>
      <c r="B7" s="15">
        <f>SUM('Suivi budget'!Q2:Q10)</f>
        <v/>
      </c>
    </row>
    <row r="8">
      <c r="A8" s="20" t="inlineStr">
        <is>
          <t>Taux moyen de consommation</t>
        </is>
      </c>
      <c r="B8" s="22">
        <f>IFERROR(AVERAGE('Suivi budget'!R2:R10),0)</f>
        <v/>
      </c>
    </row>
    <row r="9">
      <c r="A9" s="21" t="inlineStr">
        <is>
          <t>Nombre de campagnes</t>
        </is>
      </c>
      <c r="B9" s="23">
        <f>COUNTIF('Suivi budget'!A2:A10,"&lt;&gt;")</f>
        <v/>
      </c>
    </row>
    <row r="10">
      <c r="A10" s="20" t="inlineStr">
        <is>
          <t>Nombre de dépassements</t>
        </is>
      </c>
      <c r="B10" s="23">
        <f>COUNTIF('Suivi budget'!S2:S10,"Dépassement")</f>
        <v/>
      </c>
    </row>
    <row r="11">
      <c r="A11" s="21" t="inlineStr">
        <is>
          <t>Part du budget digital</t>
        </is>
      </c>
      <c r="B11" s="22">
        <f>IFERROR(SUMIF('Suivi budget'!E2:E10,"Digital",'Suivi budget'!J2:J10)/SUM('Suivi budget'!J2:J10),0)</f>
        <v/>
      </c>
    </row>
    <row r="13">
      <c r="A13" s="19" t="inlineStr">
        <is>
          <t>Synthèse par canal</t>
        </is>
      </c>
      <c r="B13" s="19" t="n"/>
      <c r="C13" s="19" t="n"/>
      <c r="D13" s="19" t="n"/>
      <c r="E13" s="19" t="n"/>
      <c r="F13" s="19" t="n"/>
    </row>
    <row r="14" ht="30" customHeight="1">
      <c r="A14" s="1" t="inlineStr">
        <is>
          <t>Canal</t>
        </is>
      </c>
      <c r="B14" s="1" t="inlineStr">
        <is>
          <t>Budget prévu HT</t>
        </is>
      </c>
      <c r="C14" s="1" t="inlineStr">
        <is>
          <t>Dépenses réalisées HT</t>
        </is>
      </c>
      <c r="D14" s="1" t="inlineStr">
        <is>
          <t>Écart HT</t>
        </is>
      </c>
      <c r="E14" s="1" t="inlineStr">
        <is>
          <t>Taux de consommation</t>
        </is>
      </c>
      <c r="F14" s="1" t="inlineStr">
        <is>
          <t>Nombre de campagnes</t>
        </is>
      </c>
    </row>
    <row r="15">
      <c r="A15" s="4" t="inlineStr">
        <is>
          <t>Digital</t>
        </is>
      </c>
      <c r="B15" s="7">
        <f>SUMIF('Suivi budget'!$E$2:$E$10,A15,'Suivi budget'!$J$2:$J$10)</f>
        <v/>
      </c>
      <c r="C15" s="7">
        <f>SUMIF('Suivi budget'!$E$2:$E$10,A15,'Suivi budget'!$L$2:$L$10)</f>
        <v/>
      </c>
      <c r="D15" s="7">
        <f>B15-C15</f>
        <v/>
      </c>
      <c r="E15" s="8">
        <f>IFERROR(C15/B15,0)</f>
        <v/>
      </c>
      <c r="F15" s="24">
        <f>COUNTIF('Suivi budget'!$E$2:$E$10,A15)</f>
        <v/>
      </c>
    </row>
    <row r="16">
      <c r="A16" s="11" t="inlineStr">
        <is>
          <t>Réseaux sociaux</t>
        </is>
      </c>
      <c r="B16" s="12">
        <f>SUMIF('Suivi budget'!$E$2:$E$10,A16,'Suivi budget'!$J$2:$J$10)</f>
        <v/>
      </c>
      <c r="C16" s="12">
        <f>SUMIF('Suivi budget'!$E$2:$E$10,A16,'Suivi budget'!$L$2:$L$10)</f>
        <v/>
      </c>
      <c r="D16" s="12">
        <f>B16-C16</f>
        <v/>
      </c>
      <c r="E16" s="13">
        <f>IFERROR(C16/B16,0)</f>
        <v/>
      </c>
      <c r="F16" s="25">
        <f>COUNTIF('Suivi budget'!$E$2:$E$10,A16)</f>
        <v/>
      </c>
    </row>
    <row r="17">
      <c r="A17" s="4" t="inlineStr">
        <is>
          <t>Affichage</t>
        </is>
      </c>
      <c r="B17" s="7">
        <f>SUMIF('Suivi budget'!$E$2:$E$10,A17,'Suivi budget'!$J$2:$J$10)</f>
        <v/>
      </c>
      <c r="C17" s="7">
        <f>SUMIF('Suivi budget'!$E$2:$E$10,A17,'Suivi budget'!$L$2:$L$10)</f>
        <v/>
      </c>
      <c r="D17" s="7">
        <f>B17-C17</f>
        <v/>
      </c>
      <c r="E17" s="8">
        <f>IFERROR(C17/B17,0)</f>
        <v/>
      </c>
      <c r="F17" s="24">
        <f>COUNTIF('Suivi budget'!$E$2:$E$10,A17)</f>
        <v/>
      </c>
    </row>
    <row r="18">
      <c r="A18" s="11" t="inlineStr">
        <is>
          <t>Relations presse</t>
        </is>
      </c>
      <c r="B18" s="12">
        <f>SUMIF('Suivi budget'!$E$2:$E$10,A18,'Suivi budget'!$J$2:$J$10)</f>
        <v/>
      </c>
      <c r="C18" s="12">
        <f>SUMIF('Suivi budget'!$E$2:$E$10,A18,'Suivi budget'!$L$2:$L$10)</f>
        <v/>
      </c>
      <c r="D18" s="12">
        <f>B18-C18</f>
        <v/>
      </c>
      <c r="E18" s="13">
        <f>IFERROR(C18/B18,0)</f>
        <v/>
      </c>
      <c r="F18" s="25">
        <f>COUNTIF('Suivi budget'!$E$2:$E$10,A18)</f>
        <v/>
      </c>
    </row>
    <row r="19">
      <c r="A19" s="4" t="inlineStr">
        <is>
          <t>Événementiel</t>
        </is>
      </c>
      <c r="B19" s="7">
        <f>SUMIF('Suivi budget'!$E$2:$E$10,A19,'Suivi budget'!$J$2:$J$10)</f>
        <v/>
      </c>
      <c r="C19" s="7">
        <f>SUMIF('Suivi budget'!$E$2:$E$10,A19,'Suivi budget'!$L$2:$L$10)</f>
        <v/>
      </c>
      <c r="D19" s="7">
        <f>B19-C19</f>
        <v/>
      </c>
      <c r="E19" s="8">
        <f>IFERROR(C19/B19,0)</f>
        <v/>
      </c>
      <c r="F19" s="24">
        <f>COUNTIF('Suivi budget'!$E$2:$E$10,A19)</f>
        <v/>
      </c>
    </row>
    <row r="20">
      <c r="A20" s="11" t="inlineStr">
        <is>
          <t>Print</t>
        </is>
      </c>
      <c r="B20" s="12">
        <f>SUMIF('Suivi budget'!$E$2:$E$10,A20,'Suivi budget'!$J$2:$J$10)</f>
        <v/>
      </c>
      <c r="C20" s="12">
        <f>SUMIF('Suivi budget'!$E$2:$E$10,A20,'Suivi budget'!$L$2:$L$10)</f>
        <v/>
      </c>
      <c r="D20" s="12">
        <f>B20-C20</f>
        <v/>
      </c>
      <c r="E20" s="13">
        <f>IFERROR(C20/B20,0)</f>
        <v/>
      </c>
      <c r="F20" s="25">
        <f>COUNTIF('Suivi budget'!$E$2:$E$10,A20)</f>
        <v/>
      </c>
    </row>
    <row r="21">
      <c r="A21" s="4" t="inlineStr">
        <is>
          <t>Emailing</t>
        </is>
      </c>
      <c r="B21" s="7">
        <f>SUMIF('Suivi budget'!$E$2:$E$10,A21,'Suivi budget'!$J$2:$J$10)</f>
        <v/>
      </c>
      <c r="C21" s="7">
        <f>SUMIF('Suivi budget'!$E$2:$E$10,A21,'Suivi budget'!$L$2:$L$10)</f>
        <v/>
      </c>
      <c r="D21" s="7">
        <f>B21-C21</f>
        <v/>
      </c>
      <c r="E21" s="8">
        <f>IFERROR(C21/B21,0)</f>
        <v/>
      </c>
      <c r="F21" s="24">
        <f>COUNTIF('Suivi budget'!$E$2:$E$10,A21)</f>
        <v/>
      </c>
    </row>
    <row r="22">
      <c r="A22" s="14" t="inlineStr">
        <is>
          <t>TOTAL</t>
        </is>
      </c>
      <c r="B22" s="15">
        <f>SUM(B15:B21)</f>
        <v/>
      </c>
      <c r="C22" s="15">
        <f>SUM(C15:C21)</f>
        <v/>
      </c>
      <c r="D22" s="15">
        <f>SUM(D15:D21)</f>
        <v/>
      </c>
      <c r="E22" s="16">
        <f>IFERROR(C22/B22,0)</f>
        <v/>
      </c>
      <c r="F22" s="26">
        <f>SUM(F15:F21)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18" customWidth="1" min="3" max="3"/>
    <col width="14" customWidth="1" min="4" max="4"/>
    <col width="22" customWidth="1" min="5" max="5"/>
  </cols>
  <sheetData>
    <row r="1" ht="26" customHeight="1">
      <c r="A1" s="17" t="inlineStr">
        <is>
          <t>Référentiels — tables de validation</t>
        </is>
      </c>
      <c r="B1" s="18" t="n"/>
      <c r="C1" s="18" t="n"/>
      <c r="D1" s="18" t="n"/>
      <c r="E1" s="18" t="n"/>
      <c r="F1" s="18" t="n"/>
      <c r="G1" s="18" t="n"/>
      <c r="H1" s="18" t="n"/>
      <c r="I1" s="18" t="n"/>
      <c r="J1" s="18" t="n"/>
      <c r="K1" s="18" t="n"/>
      <c r="L1" s="18" t="n"/>
    </row>
    <row r="3">
      <c r="A3" s="19" t="inlineStr">
        <is>
          <t>Table TVA</t>
        </is>
      </c>
      <c r="B3" s="19" t="n"/>
    </row>
    <row r="4">
      <c r="A4" s="1" t="inlineStr">
        <is>
          <t>Code</t>
        </is>
      </c>
      <c r="B4" s="1" t="inlineStr">
        <is>
          <t>Taux</t>
        </is>
      </c>
    </row>
    <row r="5">
      <c r="A5" s="4" t="inlineStr">
        <is>
          <t>TVA normale</t>
        </is>
      </c>
      <c r="B5" s="8" t="n">
        <v>0.2</v>
      </c>
    </row>
    <row r="6">
      <c r="A6" s="11" t="inlineStr">
        <is>
          <t>TVA intermédiaire</t>
        </is>
      </c>
      <c r="B6" s="13" t="n">
        <v>0.1</v>
      </c>
    </row>
    <row r="7">
      <c r="A7" s="4" t="inlineStr">
        <is>
          <t>TVA réduite</t>
        </is>
      </c>
      <c r="B7" s="8" t="n">
        <v>0.055</v>
      </c>
    </row>
    <row r="8">
      <c r="A8" s="11" t="inlineStr">
        <is>
          <t>TVA super réduite</t>
        </is>
      </c>
      <c r="B8" s="13" t="n">
        <v>0.021</v>
      </c>
    </row>
    <row r="10">
      <c r="A10" s="19" t="inlineStr">
        <is>
          <t>Listes de validation</t>
        </is>
      </c>
      <c r="B10" s="19" t="n"/>
      <c r="C10" s="19" t="n"/>
      <c r="D10" s="19" t="n"/>
      <c r="E10" s="19" t="n"/>
    </row>
    <row r="11">
      <c r="A11" s="1" t="inlineStr">
        <is>
          <t>Canaux de communication</t>
        </is>
      </c>
      <c r="B11" s="1" t="inlineStr">
        <is>
          <t>Objectifs</t>
        </is>
      </c>
      <c r="C11" s="1" t="inlineStr">
        <is>
          <t>Responsables</t>
        </is>
      </c>
      <c r="D11" s="1" t="inlineStr">
        <is>
          <t>Villes</t>
        </is>
      </c>
      <c r="E11" s="1" t="inlineStr">
        <is>
          <t>Statuts de campagne</t>
        </is>
      </c>
    </row>
    <row r="12">
      <c r="A12" s="4" t="inlineStr">
        <is>
          <t>Digital</t>
        </is>
      </c>
      <c r="B12" s="4" t="inlineStr">
        <is>
          <t>Notoriété</t>
        </is>
      </c>
      <c r="C12" s="4" t="inlineStr">
        <is>
          <t>Camille Martin</t>
        </is>
      </c>
      <c r="D12" s="4" t="inlineStr">
        <is>
          <t>Paris</t>
        </is>
      </c>
      <c r="E12" s="4" t="inlineStr">
        <is>
          <t>Planifiée</t>
        </is>
      </c>
    </row>
    <row r="13">
      <c r="A13" s="11" t="inlineStr">
        <is>
          <t>Réseaux sociaux</t>
        </is>
      </c>
      <c r="B13" s="11" t="inlineStr">
        <is>
          <t>Acquisition</t>
        </is>
      </c>
      <c r="C13" s="11" t="inlineStr">
        <is>
          <t>Julien Bernard</t>
        </is>
      </c>
      <c r="D13" s="11" t="inlineStr">
        <is>
          <t>Lyon</t>
        </is>
      </c>
      <c r="E13" s="11" t="inlineStr">
        <is>
          <t>En cours</t>
        </is>
      </c>
    </row>
    <row r="14">
      <c r="A14" s="4" t="inlineStr">
        <is>
          <t>Affichage</t>
        </is>
      </c>
      <c r="B14" s="4" t="inlineStr">
        <is>
          <t>Fidélisation</t>
        </is>
      </c>
      <c r="C14" s="4" t="inlineStr">
        <is>
          <t>Chloé Dubois</t>
        </is>
      </c>
      <c r="D14" s="4" t="inlineStr">
        <is>
          <t>Marseille</t>
        </is>
      </c>
      <c r="E14" s="4" t="inlineStr">
        <is>
          <t>Terminée</t>
        </is>
      </c>
    </row>
    <row r="15">
      <c r="A15" s="11" t="inlineStr">
        <is>
          <t>Relations presse</t>
        </is>
      </c>
      <c r="B15" s="11" t="inlineStr">
        <is>
          <t>Relations presse</t>
        </is>
      </c>
      <c r="C15" s="11" t="inlineStr">
        <is>
          <t>Thomas Leroy</t>
        </is>
      </c>
      <c r="D15" s="11" t="inlineStr">
        <is>
          <t>Toulouse</t>
        </is>
      </c>
      <c r="E15" s="11" t="inlineStr">
        <is>
          <t>Suspendue</t>
        </is>
      </c>
    </row>
    <row r="16">
      <c r="A16" s="4" t="inlineStr">
        <is>
          <t>Événementiel</t>
        </is>
      </c>
      <c r="B16" s="4" t="inlineStr">
        <is>
          <t>Communication interne</t>
        </is>
      </c>
      <c r="C16" s="4" t="inlineStr">
        <is>
          <t>Léa Moreau</t>
        </is>
      </c>
      <c r="D16" s="4" t="inlineStr">
        <is>
          <t>Bordeaux</t>
        </is>
      </c>
    </row>
    <row r="17">
      <c r="A17" s="11" t="inlineStr">
        <is>
          <t>Print</t>
        </is>
      </c>
      <c r="C17" s="11" t="inlineStr">
        <is>
          <t>Nicolas Petit</t>
        </is>
      </c>
      <c r="D17" s="11" t="inlineStr">
        <is>
          <t>Nantes</t>
        </is>
      </c>
    </row>
    <row r="18">
      <c r="A18" s="4" t="inlineStr">
        <is>
          <t>Emailing</t>
        </is>
      </c>
      <c r="C18" s="4" t="inlineStr">
        <is>
          <t>Manon Rousseau</t>
        </is>
      </c>
    </row>
    <row r="19">
      <c r="C19" s="11" t="inlineStr">
        <is>
          <t>Hugo Lambert</t>
        </is>
      </c>
    </row>
    <row r="20">
      <c r="C20" s="4" t="inlineStr">
        <is>
          <t>Émilie Girard</t>
        </is>
      </c>
    </row>
  </sheetData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7" t="inlineStr">
        <is>
          <t>Mode d'emploi — Classeur Budget communication 2026</t>
        </is>
      </c>
      <c r="B1" s="18" t="n"/>
      <c r="C1" s="18" t="n"/>
      <c r="D1" s="18" t="n"/>
      <c r="E1" s="18" t="n"/>
      <c r="F1" s="18" t="n"/>
    </row>
    <row r="3">
      <c r="A3" s="27" t="inlineStr">
        <is>
          <t>Feuille « Suivi budget »</t>
        </is>
      </c>
      <c r="B3" s="28" t="n"/>
      <c r="C3" s="28" t="n"/>
      <c r="D3" s="28" t="n"/>
      <c r="E3" s="28" t="n"/>
      <c r="F3" s="28" t="n"/>
    </row>
    <row r="4" ht="32" customHeight="1">
      <c r="A4" s="4" t="inlineStr">
        <is>
          <t>Table principale de suivi des 9 campagnes 2026 (janvier à septembre).</t>
        </is>
      </c>
      <c r="B4" s="29" t="n"/>
      <c r="C4" s="29" t="n"/>
      <c r="D4" s="29" t="n"/>
      <c r="E4" s="29" t="n"/>
      <c r="F4" s="29" t="n"/>
    </row>
    <row r="6">
      <c r="A6" s="27" t="inlineStr">
        <is>
          <t>Saisie</t>
        </is>
      </c>
      <c r="B6" s="28" t="n"/>
      <c r="C6" s="28" t="n"/>
      <c r="D6" s="28" t="n"/>
      <c r="E6" s="28" t="n"/>
      <c r="F6" s="28" t="n"/>
    </row>
    <row r="7" ht="32" customHeight="1">
      <c r="A7" s="4" t="inlineStr">
        <is>
          <t>Les cellules jaune pâle (budget prévu, dépenses engagées et réalisées, code TVA) sont les seules à renseigner. Les autres colonnes sont calculées.</t>
        </is>
      </c>
      <c r="B7" s="29" t="n"/>
      <c r="C7" s="29" t="n"/>
      <c r="D7" s="29" t="n"/>
      <c r="E7" s="29" t="n"/>
      <c r="F7" s="29" t="n"/>
    </row>
    <row r="9">
      <c r="A9" s="27" t="inlineStr">
        <is>
          <t>TVA applicable</t>
        </is>
      </c>
      <c r="B9" s="28" t="n"/>
      <c r="C9" s="28" t="n"/>
      <c r="D9" s="28" t="n"/>
      <c r="E9" s="28" t="n"/>
      <c r="F9" s="28" t="n"/>
    </row>
    <row r="10" ht="32" customHeight="1">
      <c r="A10" s="4" t="inlineStr">
        <is>
          <t>Choisir le code TVA dans la liste déroulante (feuille Référentiels). Le taux est récupéré automatiquement par recherche (VLOOKUP).</t>
        </is>
      </c>
      <c r="B10" s="29" t="n"/>
      <c r="C10" s="29" t="n"/>
      <c r="D10" s="29" t="n"/>
      <c r="E10" s="29" t="n"/>
      <c r="F10" s="29" t="n"/>
    </row>
    <row r="12">
      <c r="A12" s="27" t="inlineStr">
        <is>
          <t>Colonnes calculées</t>
        </is>
      </c>
      <c r="B12" s="28" t="n"/>
      <c r="C12" s="28" t="n"/>
      <c r="D12" s="28" t="n"/>
      <c r="E12" s="28" t="n"/>
      <c r="F12" s="28" t="n"/>
    </row>
    <row r="13" ht="32" customHeight="1">
      <c r="A13" s="4" t="inlineStr">
        <is>
          <t>TVA estimée = Dépenses HT réalisées × taux TVA ; Budget TTC prévu = Budget HT × (1 + taux) ; Écart HT = Budget prévu − Dépenses réalisées ; Taux de consommation = Dépenses réalisées / Budget prévu.</t>
        </is>
      </c>
      <c r="B13" s="29" t="n"/>
      <c r="C13" s="29" t="n"/>
      <c r="D13" s="29" t="n"/>
      <c r="E13" s="29" t="n"/>
      <c r="F13" s="29" t="n"/>
    </row>
    <row r="15">
      <c r="A15" s="27" t="inlineStr">
        <is>
          <t>Statut budgétaire</t>
        </is>
      </c>
      <c r="B15" s="28" t="n"/>
      <c r="C15" s="28" t="n"/>
      <c r="D15" s="28" t="n"/>
      <c r="E15" s="28" t="n"/>
      <c r="F15" s="28" t="n"/>
    </row>
    <row r="16" ht="32" customHeight="1">
      <c r="A16" s="4" t="inlineStr">
        <is>
          <t>Vert « Conforme » si consommation &lt; 80 % ; orange « À surveiller » entre 80 % et 100 % ; rouge « Dépassement » au-delà de 100 %.</t>
        </is>
      </c>
      <c r="B16" s="29" t="n"/>
      <c r="C16" s="29" t="n"/>
      <c r="D16" s="29" t="n"/>
      <c r="E16" s="29" t="n"/>
      <c r="F16" s="29" t="n"/>
    </row>
    <row r="18">
      <c r="A18" s="27" t="inlineStr">
        <is>
          <t>Feuille « Tableau de bord »</t>
        </is>
      </c>
      <c r="B18" s="28" t="n"/>
      <c r="C18" s="28" t="n"/>
      <c r="D18" s="28" t="n"/>
      <c r="E18" s="28" t="n"/>
      <c r="F18" s="28" t="n"/>
    </row>
    <row r="19" ht="32" customHeight="1">
      <c r="A19" s="4" t="inlineStr">
        <is>
          <t>Synthèse direction : indicateurs clés, tableau par canal et deux graphiques (comparaison budget/dépenses et répartition du budget). Aucune saisie requise.</t>
        </is>
      </c>
      <c r="B19" s="29" t="n"/>
      <c r="C19" s="29" t="n"/>
      <c r="D19" s="29" t="n"/>
      <c r="E19" s="29" t="n"/>
      <c r="F19" s="29" t="n"/>
    </row>
    <row r="21">
      <c r="A21" s="27" t="inlineStr">
        <is>
          <t>Feuille « Référentiels »</t>
        </is>
      </c>
      <c r="B21" s="28" t="n"/>
      <c r="C21" s="28" t="n"/>
      <c r="D21" s="28" t="n"/>
      <c r="E21" s="28" t="n"/>
      <c r="F21" s="28" t="n"/>
    </row>
    <row r="22" ht="32" customHeight="1">
      <c r="A22" s="4" t="inlineStr">
        <is>
          <t>Table des taux de TVA et listes de validation (canaux, objectifs, responsables, villes, statuts). Modifier ici les listes déroulantes.</t>
        </is>
      </c>
      <c r="B22" s="29" t="n"/>
      <c r="C22" s="29" t="n"/>
      <c r="D22" s="29" t="n"/>
      <c r="E22" s="29" t="n"/>
      <c r="F22" s="29" t="n"/>
    </row>
    <row r="24">
      <c r="A24" s="27" t="inlineStr">
        <is>
          <t>Filtres et volets</t>
        </is>
      </c>
      <c r="B24" s="28" t="n"/>
      <c r="C24" s="28" t="n"/>
      <c r="D24" s="28" t="n"/>
      <c r="E24" s="28" t="n"/>
      <c r="F24" s="28" t="n"/>
    </row>
    <row r="25" ht="32" customHeight="1">
      <c r="A25" s="4" t="inlineStr">
        <is>
          <t>La feuille Suivi budget dispose de filtres automatiques et de la ligne d'en-tête figée pour faciliter la navigation.</t>
        </is>
      </c>
      <c r="B25" s="29" t="n"/>
      <c r="C25" s="29" t="n"/>
      <c r="D25" s="29" t="n"/>
      <c r="E25" s="29" t="n"/>
      <c r="F25" s="29" t="n"/>
    </row>
    <row r="27">
      <c r="A27" s="27" t="inlineStr">
        <is>
          <t>Ajout d'une campagne</t>
        </is>
      </c>
      <c r="B27" s="28" t="n"/>
      <c r="C27" s="28" t="n"/>
      <c r="D27" s="28" t="n"/>
      <c r="E27" s="28" t="n"/>
      <c r="F27" s="28" t="n"/>
    </row>
    <row r="28" ht="32" customHeight="1">
      <c r="A28" s="4" t="inlineStr">
        <is>
          <t>Insérer une ligne avant la ligne TOTAL (ligne 11), recopier les formules des colonnes N à S depuis la ligne précédente, puis renseigner les cellules jaunes.</t>
        </is>
      </c>
      <c r="B28" s="29" t="n"/>
      <c r="C28" s="29" t="n"/>
      <c r="D28" s="29" t="n"/>
      <c r="E28" s="29" t="n"/>
      <c r="F28" s="29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2026-07-29T04:34:20Z</dcterms:created>
  <dcterms:modified xmlns:dcterms="http://purl.org/dc/terms/" xmlns:xsi="http://www.w3.org/2001/XMLSchema-instance" xsi:type="dcterms:W3CDTF">2026-07-29T04:34:20Z</dcterms:modified>
</cp:coreProperties>
</file>