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vis_échéances" sheetId="1" state="visible" r:id="rId1"/>
    <sheet xmlns:r="http://schemas.openxmlformats.org/officeDocument/2006/relationships" name="Tableau_de_bord" sheetId="2" state="visible" r:id="rId2"/>
    <sheet xmlns:r="http://schemas.openxmlformats.org/officeDocument/2006/relationships" name="Paramètres"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4">
    <numFmt numFmtId="164" formatCode="yyyy-mm-dd"/>
    <numFmt numFmtId="165" formatCode="DD/MM/YYYY"/>
    <numFmt numFmtId="166" formatCode="#,##0.00&quot; €&quot;"/>
    <numFmt numFmtId="167" formatCode="0.0%"/>
  </numFmts>
  <fonts count="6">
    <font>
      <name val="Calibri"/>
      <family val="2"/>
      <color theme="1"/>
      <sz val="11"/>
      <scheme val="minor"/>
    </font>
    <font>
      <b val="1"/>
      <color rgb="00FFFFFF"/>
      <sz val="14"/>
    </font>
    <font>
      <b val="1"/>
      <color rgb="00FFFFFF"/>
      <sz val="11"/>
    </font>
    <font>
      <sz val="10"/>
    </font>
    <font>
      <b val="1"/>
      <sz val="10"/>
    </font>
    <font>
      <b val="1"/>
      <color rgb="00FFFFFF"/>
      <sz val="10"/>
    </font>
  </fonts>
  <fills count="7">
    <fill>
      <patternFill/>
    </fill>
    <fill>
      <patternFill patternType="gray125"/>
    </fill>
    <fill>
      <patternFill patternType="solid">
        <fgColor rgb="000E7A54"/>
      </patternFill>
    </fill>
    <fill>
      <patternFill patternType="solid">
        <fgColor rgb="00EAF7F1"/>
      </patternFill>
    </fill>
    <fill>
      <patternFill patternType="solid">
        <fgColor rgb="00FFFBEB"/>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applyAlignment="1" pivotButton="0" quotePrefix="0" xfId="0">
      <alignment horizontal="left" vertical="center" wrapText="1"/>
    </xf>
    <xf numFmtId="165" fontId="3" fillId="3" borderId="1" applyAlignment="1" pivotButton="0" quotePrefix="0" xfId="0">
      <alignment horizontal="right" vertical="center"/>
    </xf>
    <xf numFmtId="166" fontId="3" fillId="3" borderId="1" applyAlignment="1" pivotButton="0" quotePrefix="0" xfId="0">
      <alignment horizontal="right" vertical="center"/>
    </xf>
    <xf numFmtId="166" fontId="3" fillId="4" borderId="1" applyAlignment="1" pivotButton="0" quotePrefix="0" xfId="0">
      <alignment horizontal="right" vertical="center"/>
    </xf>
    <xf numFmtId="167" fontId="3" fillId="3" borderId="1" applyAlignment="1" pivotButton="0" quotePrefix="0" xfId="0">
      <alignment horizontal="right" vertical="center"/>
    </xf>
    <xf numFmtId="166" fontId="4" fillId="3" borderId="1" applyAlignment="1" pivotButton="0" quotePrefix="0" xfId="0">
      <alignment horizontal="right" vertical="center"/>
    </xf>
    <xf numFmtId="165" fontId="3" fillId="4" borderId="1" applyAlignment="1" pivotButton="0" quotePrefix="0" xfId="0">
      <alignment horizontal="left" vertical="center" wrapText="1"/>
    </xf>
    <xf numFmtId="0" fontId="3" fillId="3" borderId="1" applyAlignment="1" pivotButton="0" quotePrefix="0" xfId="0">
      <alignment horizontal="center" vertical="center" wrapText="1"/>
    </xf>
    <xf numFmtId="0" fontId="3" fillId="3" borderId="1" applyAlignment="1" pivotButton="0" quotePrefix="0" xfId="0">
      <alignment horizontal="right" vertical="center"/>
    </xf>
    <xf numFmtId="0" fontId="3" fillId="4" borderId="1" applyAlignment="1" pivotButton="0" quotePrefix="0" xfId="0">
      <alignment horizontal="left" vertical="center" wrapText="1"/>
    </xf>
    <xf numFmtId="0" fontId="3" fillId="0" borderId="1" applyAlignment="1" pivotButton="0" quotePrefix="0" xfId="0">
      <alignment horizontal="left" vertical="center" wrapText="1"/>
    </xf>
    <xf numFmtId="165" fontId="3" fillId="0" borderId="1" applyAlignment="1" pivotButton="0" quotePrefix="0" xfId="0">
      <alignment horizontal="right" vertical="center"/>
    </xf>
    <xf numFmtId="166" fontId="3" fillId="0" borderId="1" applyAlignment="1" pivotButton="0" quotePrefix="0" xfId="0">
      <alignment horizontal="right" vertical="center"/>
    </xf>
    <xf numFmtId="167" fontId="3" fillId="0" borderId="1" applyAlignment="1" pivotButton="0" quotePrefix="0" xfId="0">
      <alignment horizontal="right" vertical="center"/>
    </xf>
    <xf numFmtId="166" fontId="4" fillId="0" borderId="1" applyAlignment="1" pivotButton="0" quotePrefix="0" xfId="0">
      <alignment horizontal="right" vertical="center"/>
    </xf>
    <xf numFmtId="0" fontId="3" fillId="0" borderId="1" applyAlignment="1" pivotButton="0" quotePrefix="0" xfId="0">
      <alignment horizontal="center" vertical="center" wrapText="1"/>
    </xf>
    <xf numFmtId="0" fontId="3" fillId="0" borderId="1" applyAlignment="1" pivotButton="0" quotePrefix="0" xfId="0">
      <alignment horizontal="right" vertical="center"/>
    </xf>
    <xf numFmtId="0" fontId="5" fillId="5" borderId="1" applyAlignment="1" pivotButton="0" quotePrefix="0" xfId="0">
      <alignment horizontal="center" vertical="center" wrapText="1"/>
    </xf>
    <xf numFmtId="166" fontId="5" fillId="5" borderId="1" applyAlignment="1" pivotButton="0" quotePrefix="0" xfId="0">
      <alignment horizontal="right" vertical="center"/>
    </xf>
    <xf numFmtId="167" fontId="5" fillId="5" borderId="1" applyAlignment="1" pivotButton="0" quotePrefix="0" xfId="0">
      <alignment horizontal="right" vertical="center"/>
    </xf>
    <xf numFmtId="0" fontId="4" fillId="0" borderId="0" applyAlignment="1" pivotButton="0" quotePrefix="0" xfId="0">
      <alignment horizontal="right" vertical="center"/>
    </xf>
    <xf numFmtId="0" fontId="2" fillId="6" borderId="1" applyAlignment="1" pivotButton="0" quotePrefix="0" xfId="0">
      <alignment horizontal="center" vertical="center" wrapText="1"/>
    </xf>
    <xf numFmtId="0" fontId="4" fillId="3" borderId="1" applyAlignment="1" pivotButton="0" quotePrefix="0" xfId="0">
      <alignment horizontal="left" vertical="center" wrapText="1"/>
    </xf>
    <xf numFmtId="1" fontId="3" fillId="3" borderId="1" applyAlignment="1" pivotButton="0" quotePrefix="0" xfId="0">
      <alignment horizontal="right" vertical="center"/>
    </xf>
    <xf numFmtId="0" fontId="0" fillId="0" borderId="1" pivotButton="0" quotePrefix="0" xfId="0"/>
    <xf numFmtId="166" fontId="0" fillId="0" borderId="1" pivotButton="0" quotePrefix="0" xfId="0"/>
    <xf numFmtId="0" fontId="4" fillId="0" borderId="1" applyAlignment="1" pivotButton="0" quotePrefix="0" xfId="0">
      <alignment horizontal="left" vertical="center" wrapText="1"/>
    </xf>
    <xf numFmtId="165" fontId="0" fillId="0" borderId="1" pivotButton="0" quotePrefix="0" xfId="0"/>
    <xf numFmtId="0" fontId="0" fillId="3" borderId="1" pivotButton="0" quotePrefix="0" xfId="0"/>
    <xf numFmtId="167" fontId="0" fillId="4" borderId="1" applyAlignment="1" pivotButton="0" quotePrefix="0" xfId="0">
      <alignment horizontal="right" vertical="center"/>
    </xf>
    <xf numFmtId="0" fontId="2" fillId="6" borderId="0" applyAlignment="1" pivotButton="0" quotePrefix="0" xfId="0">
      <alignment horizontal="center" vertical="center" wrapText="1"/>
    </xf>
    <xf numFmtId="0" fontId="3" fillId="0" borderId="0" applyAlignment="1" pivotButton="0" quotePrefix="0" xfId="0">
      <alignment horizontal="left" vertical="center" wrapText="1"/>
    </xf>
    <xf numFmtId="0" fontId="2" fillId="6" borderId="0" applyAlignment="1" pivotButton="0" quotePrefix="0" xfId="0">
      <alignment horizontal="left" vertical="center" wrapText="1"/>
    </xf>
  </cellXfs>
  <cellStyles count="1">
    <cellStyle name="Normal" xfId="0" builtinId="0" hidden="0"/>
  </cellStyles>
  <dxfs count="2">
    <dxf>
      <font>
        <b val="1"/>
        <color rgb="00DC2626"/>
        <sz val="10"/>
      </font>
    </dxf>
    <dxf>
      <font>
        <b val="1"/>
        <color rgb="0016A34A"/>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Montant total à payer par locataire</a:t>
            </a:r>
          </a:p>
        </rich>
      </tx>
    </title>
    <plotArea>
      <barChart>
        <barDir val="col"/>
        <grouping val="clustered"/>
        <ser>
          <idx val="0"/>
          <order val="0"/>
          <tx>
            <strRef>
              <f>'Tableau_de_bord'!E3</f>
            </strRef>
          </tx>
          <spPr>
            <a:solidFill xmlns:a="http://schemas.openxmlformats.org/drawingml/2006/main">
              <a:srgbClr val="0E7A54"/>
            </a:solidFill>
            <a:ln xmlns:a="http://schemas.openxmlformats.org/drawingml/2006/main">
              <a:prstDash val="solid"/>
            </a:ln>
          </spPr>
          <cat>
            <numRef>
              <f>'Tableau_de_bord'!$D$4:$D$13</f>
            </numRef>
          </cat>
          <val>
            <numRef>
              <f>'Tableau_de_bord'!$E$4:$E$13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Locataire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statuts</a:t>
            </a:r>
          </a:p>
        </rich>
      </tx>
    </title>
    <plotArea>
      <pieChart>
        <varyColors val="1"/>
        <ser>
          <idx val="0"/>
          <order val="0"/>
          <tx>
            <strRef>
              <f>'Tableau_de_bord'!H3</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F97316"/>
              </a:solidFill>
              <a:ln xmlns:a="http://schemas.openxmlformats.org/drawingml/2006/main">
                <a:prstDash val="solid"/>
              </a:ln>
            </spPr>
          </dPt>
          <dPt>
            <idx val="2"/>
            <spPr>
              <a:solidFill xmlns:a="http://schemas.openxmlformats.org/drawingml/2006/main">
                <a:srgbClr val="DC2626"/>
              </a:solidFill>
              <a:ln xmlns:a="http://schemas.openxmlformats.org/drawingml/2006/main">
                <a:prstDash val="solid"/>
              </a:ln>
            </spPr>
          </dPt>
          <cat>
            <numRef>
              <f>'Tableau_de_bord'!$G$4:$G$6</f>
            </numRef>
          </cat>
          <val>
            <numRef>
              <f>'Tableau_de_bord'!$H$4:$H$6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Échéances par date — montant total à payer</a:t>
            </a:r>
          </a:p>
        </rich>
      </tx>
    </title>
    <plotArea>
      <lineChart>
        <grouping val="standard"/>
        <ser>
          <idx val="0"/>
          <order val="0"/>
          <tx>
            <strRef>
              <f>'Tableau_de_bord'!H9</f>
            </strRef>
          </tx>
          <spPr>
            <a:ln xmlns:a="http://schemas.openxmlformats.org/drawingml/2006/main" w="25000">
              <a:solidFill>
                <a:srgbClr val="12946A"/>
              </a:solidFill>
              <a:prstDash val="solid"/>
            </a:ln>
          </spPr>
          <marker>
            <symbol val="none"/>
            <spPr>
              <a:ln xmlns:a="http://schemas.openxmlformats.org/drawingml/2006/main">
                <a:prstDash val="solid"/>
              </a:ln>
            </spPr>
          </marker>
          <cat>
            <numRef>
              <f>'Tableau_de_bord'!$G$10:$G$19</f>
            </numRef>
          </cat>
          <val>
            <numRef>
              <f>'Tableau_de_bord'!$H$10:$H$19</f>
            </numRef>
          </val>
        </ser>
        <axId val="10"/>
        <axId val="100"/>
      </lineChart>
      <catAx>
        <axId val="10"/>
        <scaling>
          <orientation val="minMax"/>
        </scaling>
        <axPos val="l"/>
        <title>
          <tx>
            <rich>
              <a:bodyPr xmlns:a="http://schemas.openxmlformats.org/drawingml/2006/main"/>
              <a:p xmlns:a="http://schemas.openxmlformats.org/drawingml/2006/main">
                <a:pPr>
                  <a:defRPr/>
                </a:pPr>
                <a:r>
                  <a:t>Date d'échéance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14</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33</row>
      <rowOff>0</rowOff>
    </from>
    <ext cx="36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5</col>
      <colOff>0</colOff>
      <row>33</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4"/>
  <sheetViews>
    <sheetView workbookViewId="0">
      <pane ySplit="2" topLeftCell="A3" activePane="bottomLeft" state="frozen"/>
      <selection pane="bottomLeft" activeCell="A1" sqref="A1"/>
    </sheetView>
  </sheetViews>
  <sheetFormatPr baseColWidth="8" defaultRowHeight="15"/>
  <cols>
    <col width="13" customWidth="1" min="1" max="1"/>
    <col width="14" customWidth="1" min="2" max="2"/>
    <col width="18" customWidth="1" min="3" max="3"/>
    <col width="26" customWidth="1" min="4" max="4"/>
    <col width="12" customWidth="1" min="5" max="5"/>
    <col width="20" customWidth="1" min="6" max="6"/>
    <col width="13" customWidth="1" min="7" max="7"/>
    <col width="14" customWidth="1" min="8" max="8"/>
    <col width="15" customWidth="1" min="9" max="9"/>
    <col width="16" customWidth="1" min="10" max="10"/>
    <col width="14" customWidth="1" min="11" max="11"/>
    <col width="10" customWidth="1" min="12" max="12"/>
    <col width="13" customWidth="1" min="13" max="13"/>
    <col width="16" customWidth="1" min="14" max="14"/>
    <col width="14" customWidth="1" min="15" max="15"/>
    <col width="11" customWidth="1" min="16" max="16"/>
    <col width="11" customWidth="1" min="17" max="17"/>
    <col width="10" customWidth="1" min="18" max="18"/>
    <col width="28" customWidth="1" min="19" max="19"/>
  </cols>
  <sheetData>
    <row r="1" ht="28" customHeight="1">
      <c r="A1" s="1" t="inlineStr">
        <is>
          <t>AVIS D'ÉCHÉANCE DE LOYER — SUIVI DES ENCAISSEMENTS 2026</t>
        </is>
      </c>
    </row>
    <row r="2" ht="34" customHeight="1">
      <c r="A2" s="2" t="inlineStr">
        <is>
          <t>N° avis</t>
        </is>
      </c>
      <c r="B2" s="2" t="inlineStr">
        <is>
          <t>Référence bail</t>
        </is>
      </c>
      <c r="C2" s="2" t="inlineStr">
        <is>
          <t>Locataire</t>
        </is>
      </c>
      <c r="D2" s="2" t="inlineStr">
        <is>
          <t>Adresse du bien</t>
        </is>
      </c>
      <c r="E2" s="2" t="inlineStr">
        <is>
          <t>Ville</t>
        </is>
      </c>
      <c r="F2" s="2" t="inlineStr">
        <is>
          <t>Type de location</t>
        </is>
      </c>
      <c r="G2" s="2" t="inlineStr">
        <is>
          <t>Période</t>
        </is>
      </c>
      <c r="H2" s="2" t="inlineStr">
        <is>
          <t>Date d'échéance</t>
        </is>
      </c>
      <c r="I2" s="2" t="inlineStr">
        <is>
          <t>Loyer hors charges (€)</t>
        </is>
      </c>
      <c r="J2" s="2" t="inlineStr">
        <is>
          <t>Charges provisionnelles (€)</t>
        </is>
      </c>
      <c r="K2" s="2" t="inlineStr">
        <is>
          <t>Régularisation (€)</t>
        </is>
      </c>
      <c r="L2" s="2" t="inlineStr">
        <is>
          <t>Taux de TVA</t>
        </is>
      </c>
      <c r="M2" s="2" t="inlineStr">
        <is>
          <t>Montant TVA (€)</t>
        </is>
      </c>
      <c r="N2" s="2" t="inlineStr">
        <is>
          <t>Montant total à payer (€)</t>
        </is>
      </c>
      <c r="O2" s="2" t="inlineStr">
        <is>
          <t>Date de paiement</t>
        </is>
      </c>
      <c r="P2" s="2" t="inlineStr">
        <is>
          <t>Statut</t>
        </is>
      </c>
      <c r="Q2" s="2" t="inlineStr">
        <is>
          <t>Jours de retard</t>
        </is>
      </c>
      <c r="R2" s="2" t="inlineStr">
        <is>
          <t>Taux payé</t>
        </is>
      </c>
      <c r="S2" s="2" t="inlineStr">
        <is>
          <t>Commentaire</t>
        </is>
      </c>
    </row>
    <row r="3">
      <c r="A3" s="3" t="inlineStr">
        <is>
          <t>AV-2026-001</t>
        </is>
      </c>
      <c r="B3" s="3" t="inlineStr">
        <is>
          <t>BAIL-2023-045</t>
        </is>
      </c>
      <c r="C3" s="3" t="inlineStr">
        <is>
          <t>Camille Martin</t>
        </is>
      </c>
      <c r="D3" s="3" t="inlineStr">
        <is>
          <t>12 rue de Rivoli</t>
        </is>
      </c>
      <c r="E3" s="3" t="inlineStr">
        <is>
          <t>Paris</t>
        </is>
      </c>
      <c r="F3" s="3" t="inlineStr">
        <is>
          <t>Habitation</t>
        </is>
      </c>
      <c r="G3" s="3" t="inlineStr">
        <is>
          <t>Août 2026</t>
        </is>
      </c>
      <c r="H3" s="4" t="n">
        <v>46239</v>
      </c>
      <c r="I3" s="5" t="n">
        <v>1250</v>
      </c>
      <c r="J3" s="6" t="n">
        <v>120</v>
      </c>
      <c r="K3" s="6" t="n">
        <v>0</v>
      </c>
      <c r="L3" s="7">
        <f>IFERROR(VLOOKUP(F3,'Paramètres'!$A$3:$B$6,2,FALSE),0)</f>
        <v/>
      </c>
      <c r="M3" s="5">
        <f>(I3+J3+K3)*L3</f>
        <v/>
      </c>
      <c r="N3" s="8">
        <f>I3+J3+K3+M3</f>
        <v/>
      </c>
      <c r="O3" s="9" t="n">
        <v>46240</v>
      </c>
      <c r="P3" s="10">
        <f>IF(O3&lt;&gt;"","Payé",IF(TODAY()&gt;H3,"En retard","À venir"))</f>
        <v/>
      </c>
      <c r="Q3" s="11">
        <f>IF(AND(O3="",TODAY()&gt;H3),TODAY()-H3,0)</f>
        <v/>
      </c>
      <c r="R3" s="7">
        <f>IFERROR(IF(O3&lt;&gt;"",1,0),0)</f>
        <v/>
      </c>
      <c r="S3" s="12" t="inlineStr">
        <is>
          <t>Paiement par virement</t>
        </is>
      </c>
    </row>
    <row r="4">
      <c r="A4" s="13" t="inlineStr">
        <is>
          <t>AV-2026-002</t>
        </is>
      </c>
      <c r="B4" s="13" t="inlineStr">
        <is>
          <t>BAIL-2024-012</t>
        </is>
      </c>
      <c r="C4" s="13" t="inlineStr">
        <is>
          <t>Julien Bernard</t>
        </is>
      </c>
      <c r="D4" s="13" t="inlineStr">
        <is>
          <t>45 quai Saint-Antoine</t>
        </is>
      </c>
      <c r="E4" s="13" t="inlineStr">
        <is>
          <t>Lyon</t>
        </is>
      </c>
      <c r="F4" s="13" t="inlineStr">
        <is>
          <t>Habitation</t>
        </is>
      </c>
      <c r="G4" s="13" t="inlineStr">
        <is>
          <t>Août 2026</t>
        </is>
      </c>
      <c r="H4" s="14" t="n">
        <v>46239</v>
      </c>
      <c r="I4" s="15" t="n">
        <v>890</v>
      </c>
      <c r="J4" s="6" t="n">
        <v>95</v>
      </c>
      <c r="K4" s="6" t="n">
        <v>35</v>
      </c>
      <c r="L4" s="16">
        <f>IFERROR(VLOOKUP(F4,'Paramètres'!$A$3:$B$6,2,FALSE),0)</f>
        <v/>
      </c>
      <c r="M4" s="15">
        <f>(I4+J4+K4)*L4</f>
        <v/>
      </c>
      <c r="N4" s="17">
        <f>I4+J4+K4+M4</f>
        <v/>
      </c>
      <c r="O4" s="9" t="n">
        <v>46244</v>
      </c>
      <c r="P4" s="18">
        <f>IF(O4&lt;&gt;"","Payé",IF(TODAY()&gt;H4,"En retard","À venir"))</f>
        <v/>
      </c>
      <c r="Q4" s="19">
        <f>IF(AND(O4="",TODAY()&gt;H4),TODAY()-H4,0)</f>
        <v/>
      </c>
      <c r="R4" s="16">
        <f>IFERROR(IF(O4&lt;&gt;"",1,0),0)</f>
        <v/>
      </c>
      <c r="S4" s="12" t="inlineStr">
        <is>
          <t>Régularisation charges 2025</t>
        </is>
      </c>
    </row>
    <row r="5">
      <c r="A5" s="3" t="inlineStr">
        <is>
          <t>AV-2026-003</t>
        </is>
      </c>
      <c r="B5" s="3" t="inlineStr">
        <is>
          <t>BAIL-2022-078</t>
        </is>
      </c>
      <c r="C5" s="3" t="inlineStr">
        <is>
          <t>Chloé Dubois</t>
        </is>
      </c>
      <c r="D5" s="3" t="inlineStr">
        <is>
          <t>8 la Canebière</t>
        </is>
      </c>
      <c r="E5" s="3" t="inlineStr">
        <is>
          <t>Marseille</t>
        </is>
      </c>
      <c r="F5" s="3" t="inlineStr">
        <is>
          <t>Habitation</t>
        </is>
      </c>
      <c r="G5" s="3" t="inlineStr">
        <is>
          <t>Août 2026</t>
        </is>
      </c>
      <c r="H5" s="4" t="n">
        <v>46235</v>
      </c>
      <c r="I5" s="5" t="n">
        <v>780</v>
      </c>
      <c r="J5" s="6" t="n">
        <v>85</v>
      </c>
      <c r="K5" s="6" t="n">
        <v>0</v>
      </c>
      <c r="L5" s="7">
        <f>IFERROR(VLOOKUP(F5,'Paramètres'!$A$3:$B$6,2,FALSE),0)</f>
        <v/>
      </c>
      <c r="M5" s="5">
        <f>(I5+J5+K5)*L5</f>
        <v/>
      </c>
      <c r="N5" s="8">
        <f>I5+J5+K5+M5</f>
        <v/>
      </c>
      <c r="O5" s="9" t="n">
        <v>46237</v>
      </c>
      <c r="P5" s="10">
        <f>IF(O5&lt;&gt;"","Payé",IF(TODAY()&gt;H5,"En retard","À venir"))</f>
        <v/>
      </c>
      <c r="Q5" s="11">
        <f>IF(AND(O5="",TODAY()&gt;H5),TODAY()-H5,0)</f>
        <v/>
      </c>
      <c r="R5" s="7">
        <f>IFERROR(IF(O5&lt;&gt;"",1,0),0)</f>
        <v/>
      </c>
      <c r="S5" s="12" t="inlineStr"/>
    </row>
    <row r="6">
      <c r="A6" s="13" t="inlineStr">
        <is>
          <t>AV-2026-004</t>
        </is>
      </c>
      <c r="B6" s="13" t="inlineStr">
        <is>
          <t>BAIL-2024-031</t>
        </is>
      </c>
      <c r="C6" s="13" t="inlineStr">
        <is>
          <t>Thomas Leroy</t>
        </is>
      </c>
      <c r="D6" s="13" t="inlineStr">
        <is>
          <t>22 allées Jean Jaurès</t>
        </is>
      </c>
      <c r="E6" s="13" t="inlineStr">
        <is>
          <t>Toulouse</t>
        </is>
      </c>
      <c r="F6" s="13" t="inlineStr">
        <is>
          <t>Local professionnel</t>
        </is>
      </c>
      <c r="G6" s="13" t="inlineStr">
        <is>
          <t>Août 2026</t>
        </is>
      </c>
      <c r="H6" s="14" t="n">
        <v>46244</v>
      </c>
      <c r="I6" s="15" t="n">
        <v>1450</v>
      </c>
      <c r="J6" s="6" t="n">
        <v>180</v>
      </c>
      <c r="K6" s="6" t="n">
        <v>-50</v>
      </c>
      <c r="L6" s="16">
        <f>IFERROR(VLOOKUP(F6,'Paramètres'!$A$3:$B$6,2,FALSE),0)</f>
        <v/>
      </c>
      <c r="M6" s="15">
        <f>(I6+J6+K6)*L6</f>
        <v/>
      </c>
      <c r="N6" s="17">
        <f>I6+J6+K6+M6</f>
        <v/>
      </c>
      <c r="O6" s="9" t="n">
        <v>46246</v>
      </c>
      <c r="P6" s="18">
        <f>IF(O6&lt;&gt;"","Payé",IF(TODAY()&gt;H6,"En retard","À venir"))</f>
        <v/>
      </c>
      <c r="Q6" s="19">
        <f>IF(AND(O6="",TODAY()&gt;H6),TODAY()-H6,0)</f>
        <v/>
      </c>
      <c r="R6" s="16">
        <f>IFERROR(IF(O6&lt;&gt;"",1,0),0)</f>
        <v/>
      </c>
      <c r="S6" s="12" t="inlineStr">
        <is>
          <t>Boutique centre-ville, TVA 20 %</t>
        </is>
      </c>
    </row>
    <row r="7">
      <c r="A7" s="3" t="inlineStr">
        <is>
          <t>AV-2026-005</t>
        </is>
      </c>
      <c r="B7" s="3" t="inlineStr">
        <is>
          <t>BAIL-2023-090</t>
        </is>
      </c>
      <c r="C7" s="3" t="inlineStr">
        <is>
          <t>Léa Moreau</t>
        </is>
      </c>
      <c r="D7" s="3" t="inlineStr">
        <is>
          <t>5 cours de l'Intendance</t>
        </is>
      </c>
      <c r="E7" s="3" t="inlineStr">
        <is>
          <t>Bordeaux</t>
        </is>
      </c>
      <c r="F7" s="3" t="inlineStr">
        <is>
          <t>Habitation</t>
        </is>
      </c>
      <c r="G7" s="3" t="inlineStr">
        <is>
          <t>Août 2026</t>
        </is>
      </c>
      <c r="H7" s="4" t="n">
        <v>46239</v>
      </c>
      <c r="I7" s="5" t="n">
        <v>950</v>
      </c>
      <c r="J7" s="6" t="n">
        <v>110</v>
      </c>
      <c r="K7" s="6" t="n">
        <v>0</v>
      </c>
      <c r="L7" s="7">
        <f>IFERROR(VLOOKUP(F7,'Paramètres'!$A$3:$B$6,2,FALSE),0)</f>
        <v/>
      </c>
      <c r="M7" s="5">
        <f>(I7+J7+K7)*L7</f>
        <v/>
      </c>
      <c r="N7" s="8">
        <f>I7+J7+K7+M7</f>
        <v/>
      </c>
      <c r="O7" s="9" t="n"/>
      <c r="P7" s="10">
        <f>IF(O7&lt;&gt;"","Payé",IF(TODAY()&gt;H7,"En retard","À venir"))</f>
        <v/>
      </c>
      <c r="Q7" s="11">
        <f>IF(AND(O7="",TODAY()&gt;H7),TODAY()-H7,0)</f>
        <v/>
      </c>
      <c r="R7" s="7">
        <f>IFERROR(IF(O7&lt;&gt;"",1,0),0)</f>
        <v/>
      </c>
      <c r="S7" s="12" t="inlineStr">
        <is>
          <t>Relance envoyée le 10/08</t>
        </is>
      </c>
    </row>
    <row r="8">
      <c r="A8" s="13" t="inlineStr">
        <is>
          <t>AV-2026-006</t>
        </is>
      </c>
      <c r="B8" s="13" t="inlineStr">
        <is>
          <t>BAIL-2025-003</t>
        </is>
      </c>
      <c r="C8" s="13" t="inlineStr">
        <is>
          <t>Nicolas Petit</t>
        </is>
      </c>
      <c r="D8" s="13" t="inlineStr">
        <is>
          <t>30 rue de Béthune</t>
        </is>
      </c>
      <c r="E8" s="13" t="inlineStr">
        <is>
          <t>Lille</t>
        </is>
      </c>
      <c r="F8" s="13" t="inlineStr">
        <is>
          <t>Parking</t>
        </is>
      </c>
      <c r="G8" s="13" t="inlineStr">
        <is>
          <t>Septembre 2026</t>
        </is>
      </c>
      <c r="H8" s="14" t="n">
        <v>46266</v>
      </c>
      <c r="I8" s="15" t="n">
        <v>120</v>
      </c>
      <c r="J8" s="6" t="n">
        <v>15</v>
      </c>
      <c r="K8" s="6" t="n">
        <v>0</v>
      </c>
      <c r="L8" s="16">
        <f>IFERROR(VLOOKUP(F8,'Paramètres'!$A$3:$B$6,2,FALSE),0)</f>
        <v/>
      </c>
      <c r="M8" s="15">
        <f>(I8+J8+K8)*L8</f>
        <v/>
      </c>
      <c r="N8" s="17">
        <f>I8+J8+K8+M8</f>
        <v/>
      </c>
      <c r="O8" s="9" t="n"/>
      <c r="P8" s="18">
        <f>IF(O8&lt;&gt;"","Payé",IF(TODAY()&gt;H8,"En retard","À venir"))</f>
        <v/>
      </c>
      <c r="Q8" s="19">
        <f>IF(AND(O8="",TODAY()&gt;H8),TODAY()-H8,0)</f>
        <v/>
      </c>
      <c r="R8" s="16">
        <f>IFERROR(IF(O8&lt;&gt;"",1,0),0)</f>
        <v/>
      </c>
      <c r="S8" s="12" t="inlineStr">
        <is>
          <t>Box parking, TVA 20 %</t>
        </is>
      </c>
    </row>
    <row r="9">
      <c r="A9" s="3" t="inlineStr">
        <is>
          <t>AV-2026-007</t>
        </is>
      </c>
      <c r="B9" s="3" t="inlineStr">
        <is>
          <t>BAIL-2024-057</t>
        </is>
      </c>
      <c r="C9" s="3" t="inlineStr">
        <is>
          <t>Manon Garcia</t>
        </is>
      </c>
      <c r="D9" s="3" t="inlineStr">
        <is>
          <t>14 rue Crébillon</t>
        </is>
      </c>
      <c r="E9" s="3" t="inlineStr">
        <is>
          <t>Nantes</t>
        </is>
      </c>
      <c r="F9" s="3" t="inlineStr">
        <is>
          <t>Habitation</t>
        </is>
      </c>
      <c r="G9" s="3" t="inlineStr">
        <is>
          <t>Septembre 2026</t>
        </is>
      </c>
      <c r="H9" s="4" t="n">
        <v>46270</v>
      </c>
      <c r="I9" s="5" t="n">
        <v>720</v>
      </c>
      <c r="J9" s="6" t="n">
        <v>75</v>
      </c>
      <c r="K9" s="6" t="n">
        <v>25</v>
      </c>
      <c r="L9" s="7">
        <f>IFERROR(VLOOKUP(F9,'Paramètres'!$A$3:$B$6,2,FALSE),0)</f>
        <v/>
      </c>
      <c r="M9" s="5">
        <f>(I9+J9+K9)*L9</f>
        <v/>
      </c>
      <c r="N9" s="8">
        <f>I9+J9+K9+M9</f>
        <v/>
      </c>
      <c r="O9" s="9" t="n"/>
      <c r="P9" s="10">
        <f>IF(O9&lt;&gt;"","Payé",IF(TODAY()&gt;H9,"En retard","À venir"))</f>
        <v/>
      </c>
      <c r="Q9" s="11">
        <f>IF(AND(O9="",TODAY()&gt;H9),TODAY()-H9,0)</f>
        <v/>
      </c>
      <c r="R9" s="7">
        <f>IFERROR(IF(O9&lt;&gt;"",1,0),0)</f>
        <v/>
      </c>
      <c r="S9" s="12" t="inlineStr">
        <is>
          <t>Régularisation prévue</t>
        </is>
      </c>
    </row>
    <row r="10">
      <c r="A10" s="13" t="inlineStr">
        <is>
          <t>AV-2026-008</t>
        </is>
      </c>
      <c r="B10" s="13" t="inlineStr">
        <is>
          <t>BAIL-2023-104</t>
        </is>
      </c>
      <c r="C10" s="13" t="inlineStr">
        <is>
          <t>Hugo Robert</t>
        </is>
      </c>
      <c r="D10" s="13" t="inlineStr">
        <is>
          <t>3 place Kléber</t>
        </is>
      </c>
      <c r="E10" s="13" t="inlineStr">
        <is>
          <t>Strasbourg</t>
        </is>
      </c>
      <c r="F10" s="13" t="inlineStr">
        <is>
          <t>Habitation</t>
        </is>
      </c>
      <c r="G10" s="13" t="inlineStr">
        <is>
          <t>Septembre 2026</t>
        </is>
      </c>
      <c r="H10" s="14" t="n">
        <v>46270</v>
      </c>
      <c r="I10" s="15" t="n">
        <v>980</v>
      </c>
      <c r="J10" s="6" t="n">
        <v>100</v>
      </c>
      <c r="K10" s="6" t="n">
        <v>0</v>
      </c>
      <c r="L10" s="16">
        <f>IFERROR(VLOOKUP(F10,'Paramètres'!$A$3:$B$6,2,FALSE),0)</f>
        <v/>
      </c>
      <c r="M10" s="15">
        <f>(I10+J10+K10)*L10</f>
        <v/>
      </c>
      <c r="N10" s="17">
        <f>I10+J10+K10+M10</f>
        <v/>
      </c>
      <c r="O10" s="9" t="n"/>
      <c r="P10" s="18">
        <f>IF(O10&lt;&gt;"","Payé",IF(TODAY()&gt;H10,"En retard","À venir"))</f>
        <v/>
      </c>
      <c r="Q10" s="19">
        <f>IF(AND(O10="",TODAY()&gt;H10),TODAY()-H10,0)</f>
        <v/>
      </c>
      <c r="R10" s="16">
        <f>IFERROR(IF(O10&lt;&gt;"",1,0),0)</f>
        <v/>
      </c>
      <c r="S10" s="12" t="inlineStr"/>
    </row>
    <row r="11">
      <c r="A11" s="3" t="inlineStr">
        <is>
          <t>AV-2026-009</t>
        </is>
      </c>
      <c r="B11" s="3" t="inlineStr">
        <is>
          <t>BAIL-2025-019</t>
        </is>
      </c>
      <c r="C11" s="3" t="inlineStr">
        <is>
          <t>Émilie Roux</t>
        </is>
      </c>
      <c r="D11" s="3" t="inlineStr">
        <is>
          <t>27 promenade des Anglais</t>
        </is>
      </c>
      <c r="E11" s="3" t="inlineStr">
        <is>
          <t>Nice</t>
        </is>
      </c>
      <c r="F11" s="3" t="inlineStr">
        <is>
          <t>Habitation</t>
        </is>
      </c>
      <c r="G11" s="3" t="inlineStr">
        <is>
          <t>Septembre 2026</t>
        </is>
      </c>
      <c r="H11" s="4" t="n">
        <v>46275</v>
      </c>
      <c r="I11" s="5" t="n">
        <v>1150</v>
      </c>
      <c r="J11" s="6" t="n">
        <v>130</v>
      </c>
      <c r="K11" s="6" t="n">
        <v>-30</v>
      </c>
      <c r="L11" s="7">
        <f>IFERROR(VLOOKUP(F11,'Paramètres'!$A$3:$B$6,2,FALSE),0)</f>
        <v/>
      </c>
      <c r="M11" s="5">
        <f>(I11+J11+K11)*L11</f>
        <v/>
      </c>
      <c r="N11" s="8">
        <f>I11+J11+K11+M11</f>
        <v/>
      </c>
      <c r="O11" s="9" t="n"/>
      <c r="P11" s="10">
        <f>IF(O11&lt;&gt;"","Payé",IF(TODAY()&gt;H11,"En retard","À venir"))</f>
        <v/>
      </c>
      <c r="Q11" s="11">
        <f>IF(AND(O11="",TODAY()&gt;H11),TODAY()-H11,0)</f>
        <v/>
      </c>
      <c r="R11" s="7">
        <f>IFERROR(IF(O11&lt;&gt;"",1,0),0)</f>
        <v/>
      </c>
      <c r="S11" s="12" t="inlineStr">
        <is>
          <t>Avoir travaux déduit</t>
        </is>
      </c>
    </row>
    <row r="12">
      <c r="A12" s="13" t="inlineStr">
        <is>
          <t>AV-2026-010</t>
        </is>
      </c>
      <c r="B12" s="13" t="inlineStr">
        <is>
          <t>BAIL-2024-066</t>
        </is>
      </c>
      <c r="C12" s="13" t="inlineStr">
        <is>
          <t>Lucas Fontaine</t>
        </is>
      </c>
      <c r="D12" s="13" t="inlineStr">
        <is>
          <t>18 rue Le Bastard</t>
        </is>
      </c>
      <c r="E12" s="13" t="inlineStr">
        <is>
          <t>Rennes</t>
        </is>
      </c>
      <c r="F12" s="13" t="inlineStr">
        <is>
          <t>Habitation</t>
        </is>
      </c>
      <c r="G12" s="13" t="inlineStr">
        <is>
          <t>Septembre 2026</t>
        </is>
      </c>
      <c r="H12" s="14" t="n">
        <v>46270</v>
      </c>
      <c r="I12" s="15" t="n">
        <v>650</v>
      </c>
      <c r="J12" s="6" t="n">
        <v>60</v>
      </c>
      <c r="K12" s="6" t="n">
        <v>0</v>
      </c>
      <c r="L12" s="16">
        <f>IFERROR(VLOOKUP(F12,'Paramètres'!$A$3:$B$6,2,FALSE),0)</f>
        <v/>
      </c>
      <c r="M12" s="15">
        <f>(I12+J12+K12)*L12</f>
        <v/>
      </c>
      <c r="N12" s="17">
        <f>I12+J12+K12+M12</f>
        <v/>
      </c>
      <c r="O12" s="9" t="n"/>
      <c r="P12" s="18">
        <f>IF(O12&lt;&gt;"","Payé",IF(TODAY()&gt;H12,"En retard","À venir"))</f>
        <v/>
      </c>
      <c r="Q12" s="19">
        <f>IF(AND(O12="",TODAY()&gt;H12),TODAY()-H12,0)</f>
        <v/>
      </c>
      <c r="R12" s="16">
        <f>IFERROR(IF(O12&lt;&gt;"",1,0),0)</f>
        <v/>
      </c>
      <c r="S12" s="12" t="inlineStr"/>
    </row>
    <row r="13">
      <c r="A13" s="20" t="inlineStr">
        <is>
          <t>TOTAUX / SYNTHÈSE</t>
        </is>
      </c>
      <c r="B13" s="20" t="inlineStr"/>
      <c r="C13" s="20" t="inlineStr"/>
      <c r="D13" s="20" t="inlineStr"/>
      <c r="E13" s="20" t="inlineStr"/>
      <c r="F13" s="20" t="inlineStr"/>
      <c r="G13" s="20" t="inlineStr"/>
      <c r="H13" s="20" t="inlineStr"/>
      <c r="I13" s="21">
        <f>SUM(I3:I12)</f>
        <v/>
      </c>
      <c r="J13" s="21">
        <f>SUM(J3:J12)</f>
        <v/>
      </c>
      <c r="K13" s="21">
        <f>SUM(K3:K12)</f>
        <v/>
      </c>
      <c r="L13" s="20" t="inlineStr"/>
      <c r="M13" s="21">
        <f>SUM(M3:M12)</f>
        <v/>
      </c>
      <c r="N13" s="21">
        <f>SUM(N3:N12)</f>
        <v/>
      </c>
      <c r="O13" s="20" t="inlineStr"/>
      <c r="P13" s="20">
        <f>COUNTIF(P3:P12,"Payé")&amp;" payés"</f>
        <v/>
      </c>
      <c r="Q13" s="20" t="inlineStr"/>
      <c r="R13" s="22">
        <f>IFERROR(COUNTIF(P3:P12,"Payé")/COUNTA(A3:A12),0)</f>
        <v/>
      </c>
      <c r="S13" s="20" t="inlineStr">
        <is>
          <t>Taux d'encaissement</t>
        </is>
      </c>
    </row>
    <row r="14">
      <c r="M14" s="23" t="inlineStr">
        <is>
          <t>Montant moyen par avis :</t>
        </is>
      </c>
      <c r="N14" s="17">
        <f>AVERAGE(N3:N12)</f>
        <v/>
      </c>
    </row>
  </sheetData>
  <mergeCells count="1">
    <mergeCell ref="A1:S1"/>
  </mergeCells>
  <conditionalFormatting sqref="P3:P12">
    <cfRule type="expression" priority="1" dxfId="0" stopIfTrue="1">
      <formula>$P3="En retard"</formula>
    </cfRule>
    <cfRule type="expression" priority="2" dxfId="1" stopIfTrue="1">
      <formula>$P3="Payé"</formula>
    </cfRule>
  </conditionalFormatting>
  <conditionalFormatting sqref="Q3:Q12">
    <cfRule type="expression" priority="3" dxfId="0" stopIfTrue="1">
      <formula>$Q3&gt;0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30" customWidth="1" min="1" max="1"/>
    <col width="18" customWidth="1" min="2" max="2"/>
    <col width="3" customWidth="1" min="3" max="3"/>
    <col width="20" customWidth="1" min="4" max="4"/>
    <col width="18" customWidth="1" min="5" max="5"/>
    <col width="3" customWidth="1" min="6" max="6"/>
    <col width="18" customWidth="1" min="7" max="7"/>
    <col width="16" customWidth="1" min="8" max="8"/>
  </cols>
  <sheetData>
    <row r="1" ht="28" customHeight="1">
      <c r="A1" s="1" t="inlineStr">
        <is>
          <t>TABLEAU DE BORD — AVIS D'ÉCHÉANCE DE LOYER</t>
        </is>
      </c>
    </row>
    <row r="3">
      <c r="A3" s="2" t="inlineStr">
        <is>
          <t>Indicateur</t>
        </is>
      </c>
      <c r="B3" s="2" t="inlineStr">
        <is>
          <t>Valeur</t>
        </is>
      </c>
      <c r="D3" s="24" t="inlineStr">
        <is>
          <t>Locataire</t>
        </is>
      </c>
      <c r="E3" s="24" t="inlineStr">
        <is>
          <t>Montant à payer (€)</t>
        </is>
      </c>
      <c r="G3" s="24" t="inlineStr">
        <is>
          <t>Statut</t>
        </is>
      </c>
      <c r="H3" s="24" t="inlineStr">
        <is>
          <t>Nombre</t>
        </is>
      </c>
    </row>
    <row r="4">
      <c r="A4" s="25" t="inlineStr">
        <is>
          <t>Nombre total d'avis</t>
        </is>
      </c>
      <c r="B4" s="26">
        <f>COUNTA(Avis_échéances!$A$3:$A$12)</f>
        <v/>
      </c>
      <c r="D4" s="27">
        <f>Avis_échéances!C3</f>
        <v/>
      </c>
      <c r="E4" s="28">
        <f>Avis_échéances!N3</f>
        <v/>
      </c>
      <c r="G4" s="27" t="inlineStr">
        <is>
          <t>Payé</t>
        </is>
      </c>
      <c r="H4" s="27">
        <f>COUNTIF(Avis_échéances!$P$3:$P$12,"Payé")</f>
        <v/>
      </c>
    </row>
    <row r="5">
      <c r="A5" s="29" t="inlineStr">
        <is>
          <t>Montant total à encaisser</t>
        </is>
      </c>
      <c r="B5" s="15">
        <f>SUM(Avis_échéances!$N$3:$N$12)</f>
        <v/>
      </c>
      <c r="D5" s="27">
        <f>Avis_échéances!C4</f>
        <v/>
      </c>
      <c r="E5" s="28">
        <f>Avis_échéances!N4</f>
        <v/>
      </c>
      <c r="G5" s="27" t="inlineStr">
        <is>
          <t>À venir</t>
        </is>
      </c>
      <c r="H5" s="27">
        <f>COUNTIF(Avis_échéances!$P$3:$P$12,"À venir")</f>
        <v/>
      </c>
    </row>
    <row r="6">
      <c r="A6" s="25" t="inlineStr">
        <is>
          <t>Montant déjà payé</t>
        </is>
      </c>
      <c r="B6" s="5">
        <f>SUMIF(Avis_échéances!$P$3:$P$12,"Payé",Avis_échéances!$N$3:$N$12)</f>
        <v/>
      </c>
      <c r="D6" s="27">
        <f>Avis_échéances!C5</f>
        <v/>
      </c>
      <c r="E6" s="28">
        <f>Avis_échéances!N5</f>
        <v/>
      </c>
      <c r="G6" s="27" t="inlineStr">
        <is>
          <t>En retard</t>
        </is>
      </c>
      <c r="H6" s="27">
        <f>COUNTIF(Avis_échéances!$P$3:$P$12,"En retard")</f>
        <v/>
      </c>
    </row>
    <row r="7">
      <c r="A7" s="29" t="inlineStr">
        <is>
          <t>Montant restant à encaisser</t>
        </is>
      </c>
      <c r="B7" s="15">
        <f>SUM(Avis_échéances!$N$3:$N$12)-SUMIF(Avis_échéances!$P$3:$P$12,"Payé",Avis_échéances!$N$3:$N$12)</f>
        <v/>
      </c>
      <c r="D7" s="27">
        <f>Avis_échéances!C6</f>
        <v/>
      </c>
      <c r="E7" s="28">
        <f>Avis_échéances!N6</f>
        <v/>
      </c>
    </row>
    <row r="8">
      <c r="A8" s="25" t="inlineStr">
        <is>
          <t>Nombre d'avis en retard</t>
        </is>
      </c>
      <c r="B8" s="26">
        <f>COUNTIF(Avis_échéances!$P$3:$P$12,"En retard")</f>
        <v/>
      </c>
      <c r="D8" s="27">
        <f>Avis_échéances!C7</f>
        <v/>
      </c>
      <c r="E8" s="28">
        <f>Avis_échéances!N7</f>
        <v/>
      </c>
    </row>
    <row r="9">
      <c r="A9" s="29" t="inlineStr">
        <is>
          <t>Taux global d'encaissement</t>
        </is>
      </c>
      <c r="B9" s="16">
        <f>IFERROR(COUNTIF(Avis_échéances!$P$3:$P$12,"Payé")/COUNTA(Avis_échéances!$A$3:$A$12),0)</f>
        <v/>
      </c>
      <c r="D9" s="27">
        <f>Avis_échéances!C8</f>
        <v/>
      </c>
      <c r="E9" s="28">
        <f>Avis_échéances!N8</f>
        <v/>
      </c>
      <c r="G9" s="24" t="inlineStr">
        <is>
          <t>Date d'échéance</t>
        </is>
      </c>
      <c r="H9" s="24" t="inlineStr">
        <is>
          <t>Montant total (€)</t>
        </is>
      </c>
    </row>
    <row r="10">
      <c r="A10" s="25" t="inlineStr">
        <is>
          <t>Loyer moyen hors charges</t>
        </is>
      </c>
      <c r="B10" s="5">
        <f>AVERAGE(Avis_échéances!$I$3:$I$12)</f>
        <v/>
      </c>
      <c r="D10" s="27">
        <f>Avis_échéances!C9</f>
        <v/>
      </c>
      <c r="E10" s="28">
        <f>Avis_échéances!N9</f>
        <v/>
      </c>
      <c r="G10" s="30">
        <f>Avis_échéances!H3</f>
        <v/>
      </c>
      <c r="H10" s="28">
        <f>Avis_échéances!N3</f>
        <v/>
      </c>
    </row>
    <row r="11">
      <c r="A11" s="29" t="inlineStr">
        <is>
          <t>Montant moyen par avis</t>
        </is>
      </c>
      <c r="B11" s="15">
        <f>AVERAGE(Avis_échéances!$N$3:$N$12)</f>
        <v/>
      </c>
      <c r="D11" s="27">
        <f>Avis_échéances!C10</f>
        <v/>
      </c>
      <c r="E11" s="28">
        <f>Avis_échéances!N10</f>
        <v/>
      </c>
      <c r="G11" s="30">
        <f>Avis_échéances!H4</f>
        <v/>
      </c>
      <c r="H11" s="28">
        <f>Avis_échéances!N4</f>
        <v/>
      </c>
    </row>
    <row r="12">
      <c r="D12" s="27">
        <f>Avis_échéances!C11</f>
        <v/>
      </c>
      <c r="E12" s="28">
        <f>Avis_échéances!N11</f>
        <v/>
      </c>
      <c r="G12" s="30">
        <f>Avis_échéances!H5</f>
        <v/>
      </c>
      <c r="H12" s="28">
        <f>Avis_échéances!N5</f>
        <v/>
      </c>
    </row>
    <row r="13">
      <c r="D13" s="27">
        <f>Avis_échéances!C12</f>
        <v/>
      </c>
      <c r="E13" s="28">
        <f>Avis_échéances!N12</f>
        <v/>
      </c>
      <c r="G13" s="30">
        <f>Avis_échéances!H6</f>
        <v/>
      </c>
      <c r="H13" s="28">
        <f>Avis_échéances!N6</f>
        <v/>
      </c>
    </row>
    <row r="14">
      <c r="G14" s="30">
        <f>Avis_échéances!H7</f>
        <v/>
      </c>
      <c r="H14" s="28">
        <f>Avis_échéances!N7</f>
        <v/>
      </c>
    </row>
    <row r="15">
      <c r="G15" s="30">
        <f>Avis_échéances!H8</f>
        <v/>
      </c>
      <c r="H15" s="28">
        <f>Avis_échéances!N8</f>
        <v/>
      </c>
    </row>
    <row r="16">
      <c r="G16" s="30">
        <f>Avis_échéances!H9</f>
        <v/>
      </c>
      <c r="H16" s="28">
        <f>Avis_échéances!N9</f>
        <v/>
      </c>
    </row>
    <row r="17">
      <c r="G17" s="30">
        <f>Avis_échéances!H10</f>
        <v/>
      </c>
      <c r="H17" s="28">
        <f>Avis_échéances!N10</f>
        <v/>
      </c>
    </row>
    <row r="18">
      <c r="G18" s="30">
        <f>Avis_échéances!H11</f>
        <v/>
      </c>
      <c r="H18" s="28">
        <f>Avis_échéances!N11</f>
        <v/>
      </c>
    </row>
    <row r="19">
      <c r="G19" s="30">
        <f>Avis_échéances!H12</f>
        <v/>
      </c>
      <c r="H19" s="28">
        <f>Avis_échéances!N12</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38" customWidth="1" min="1" max="1"/>
    <col width="16" customWidth="1" min="2" max="2"/>
    <col width="30" customWidth="1" min="3" max="3"/>
  </cols>
  <sheetData>
    <row r="1" ht="28" customHeight="1">
      <c r="A1" s="1" t="inlineStr">
        <is>
          <t>PARAMÈTRES — TABLES DE RÉFÉRENCE</t>
        </is>
      </c>
    </row>
    <row r="2">
      <c r="A2" s="2" t="inlineStr">
        <is>
          <t>Type de location</t>
        </is>
      </c>
      <c r="B2" s="2" t="inlineStr">
        <is>
          <t>Taux de TVA</t>
        </is>
      </c>
    </row>
    <row r="3">
      <c r="A3" s="31" t="inlineStr">
        <is>
          <t>Habitation</t>
        </is>
      </c>
      <c r="B3" s="32" t="n">
        <v>0</v>
      </c>
    </row>
    <row r="4">
      <c r="A4" s="27" t="inlineStr">
        <is>
          <t>Local professionnel</t>
        </is>
      </c>
      <c r="B4" s="32" t="n">
        <v>0.2</v>
      </c>
    </row>
    <row r="5">
      <c r="A5" s="31" t="inlineStr">
        <is>
          <t>Parking</t>
        </is>
      </c>
      <c r="B5" s="32" t="n">
        <v>0.2</v>
      </c>
    </row>
    <row r="6">
      <c r="A6" s="27" t="inlineStr">
        <is>
          <t>Location meublée professionnelle</t>
        </is>
      </c>
      <c r="B6" s="32" t="n">
        <v>0.1</v>
      </c>
    </row>
    <row r="8">
      <c r="A8" s="33" t="inlineStr">
        <is>
          <t>CONSIGNES — VALEURS MODIFIABLES</t>
        </is>
      </c>
    </row>
    <row r="9">
      <c r="A9" s="34" t="inlineStr">
        <is>
          <t>Taux de TVA : modifiables dans le tableau ci-dessus (colonne B, cellules jaunes).</t>
        </is>
      </c>
    </row>
    <row r="10">
      <c r="A10" s="34" t="inlineStr">
        <is>
          <t>Charges provisionnelles : ajustables par avis, colonne J de la feuille Avis_échéances.</t>
        </is>
      </c>
    </row>
    <row r="11">
      <c r="A11" s="34" t="inlineStr">
        <is>
          <t>Régularisation : montant positif (à charge du locataire) ou négatif (avoir), colonne K.</t>
        </is>
      </c>
    </row>
    <row r="12">
      <c r="A12" s="34" t="inlineStr">
        <is>
          <t>Statut de paiement : renseigner la date de paiement (colonne O) ; le statut se calcule automatiquement.</t>
        </is>
      </c>
    </row>
    <row r="13">
      <c r="A13" s="34" t="inlineStr">
        <is>
          <t>Les locations d'habitation sont en principe exonérées de TVA ; vérifier le régime applicable à chaque bail.</t>
        </is>
      </c>
    </row>
  </sheetData>
  <mergeCells count="7">
    <mergeCell ref="A1:C1"/>
    <mergeCell ref="A8:C8"/>
    <mergeCell ref="A9:C9"/>
    <mergeCell ref="A10:C10"/>
    <mergeCell ref="A11:C11"/>
    <mergeCell ref="A12:C12"/>
    <mergeCell ref="A13:C1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30" customWidth="1" min="1" max="1"/>
    <col width="30" customWidth="1" min="2" max="2"/>
    <col width="30" customWidth="1" min="3" max="3"/>
    <col width="30" customWidth="1" min="4" max="4"/>
  </cols>
  <sheetData>
    <row r="1" ht="28" customHeight="1">
      <c r="A1" s="1" t="inlineStr">
        <is>
          <t>MODE D'EMPLOI — AVIS D'ÉCHÉANCE DE LOYER</t>
        </is>
      </c>
    </row>
    <row r="3">
      <c r="A3" s="35" t="inlineStr">
        <is>
          <t>OBJET DU CLASSEUR</t>
        </is>
      </c>
    </row>
    <row r="4" ht="42" customHeight="1">
      <c r="A4" s="34" t="inlineStr">
        <is>
          <t>Ce classeur permet de préparer et de suivre les avis d'échéance de loyer : calcul automatique du montant à réclamer (loyer hors charges + provisions sur charges + régularisation + TVA éventuelle) et suivi des encaissements.</t>
        </is>
      </c>
    </row>
    <row r="5">
      <c r="A5" s="35" t="inlineStr">
        <is>
          <t>MÉTHODE D'UTILISATION</t>
        </is>
      </c>
    </row>
    <row r="6" ht="42" customHeight="1">
      <c r="A6" s="34" t="inlineStr">
        <is>
          <t>1. Renseigner ou vérifier les paramètres de TVA dans la feuille Paramètres. 2. Compléter la feuille Avis_échéances : un avis par ligne et par période. 3. Saisir la date de paiement dès réception du règlement. 4. Consulter le Tableau_de_bord pour le suivi global (montants encaissés, retards, taux d'encaissement).</t>
        </is>
      </c>
    </row>
    <row r="7">
      <c r="A7" s="35" t="inlineStr">
        <is>
          <t>CELLULES JAUNES À COMPLÉTER</t>
        </is>
      </c>
    </row>
    <row r="8" ht="42" customHeight="1">
      <c r="A8" s="34" t="inlineStr">
        <is>
          <t>Les cellules sur fond jaune pâle sont les seules à saisir manuellement : charges provisionnelles, régularisation, date de paiement, commentaire, ainsi que les taux de TVA dans Paramètres. Toutes les autres cellules sont calculées automatiquement.</t>
        </is>
      </c>
    </row>
    <row r="9">
      <c r="A9" s="35" t="inlineStr">
        <is>
          <t>SIGNIFICATION DES STATUTS</t>
        </is>
      </c>
    </row>
    <row r="10" ht="42" customHeight="1">
      <c r="A10" s="34" t="inlineStr">
        <is>
          <t>Payé (vert) : une date de paiement est renseignée. À venir (orange) : l'échéance n'est pas encore arrivée. En retard (rouge) : l'échéance est dépassée sans paiement ; le nombre de jours de retard est calculé automatiquement.</t>
        </is>
      </c>
    </row>
    <row r="11">
      <c r="A11" s="35" t="inlineStr">
        <is>
          <t>POINTS DE VIGILANCE JURIDIQUES</t>
        </is>
      </c>
    </row>
    <row r="12" ht="42" customHeight="1">
      <c r="A12" s="34" t="inlineStr">
        <is>
          <t>Vérifier systématiquement le bail avant émission : indexation du loyer sur l'IRL (indice de référence des loyers), montant des provisions sur charges et leur régularisation annuelle, règles de TVA applicables (habitation exonérée, local professionnel soumis à TVA selon le bail).</t>
        </is>
      </c>
    </row>
    <row r="13">
      <c r="A13" s="35" t="inlineStr">
        <is>
          <t>PROTECTION DES DONNÉES (RGPD)</t>
        </is>
      </c>
    </row>
    <row r="14" ht="42" customHeight="1">
      <c r="A14" s="34" t="inlineStr">
        <is>
          <t>Ce classeur contient des données personnelles des locataires (identité, adresse, montants). Limiter l'accès au fichier aux personnes habilitées, le stocker dans un espace sécurisé et ne pas le diffuser sans nécessité.</t>
        </is>
      </c>
    </row>
    <row r="15">
      <c r="A15" s="35" t="inlineStr">
        <is>
          <t>ARCHIVAGE</t>
        </is>
      </c>
    </row>
    <row r="16" ht="42" customHeight="1">
      <c r="A16" s="34" t="inlineStr">
        <is>
          <t>Conserver chaque avis d'échéance émis ainsi que les justificatifs de paiement (reçus, relevés bancaires) pendant la durée légale applicable. Sauvegarder régulièrement le classeur et en garder une version par exercice comptable.</t>
        </is>
      </c>
    </row>
  </sheetData>
  <mergeCells count="15">
    <mergeCell ref="A1:D1"/>
    <mergeCell ref="A3:D3"/>
    <mergeCell ref="A4:D4"/>
    <mergeCell ref="A5:D5"/>
    <mergeCell ref="A6:D6"/>
    <mergeCell ref="A7:D7"/>
    <mergeCell ref="A8:D8"/>
    <mergeCell ref="A9:D9"/>
    <mergeCell ref="A10:D10"/>
    <mergeCell ref="A11:D11"/>
    <mergeCell ref="A12:D12"/>
    <mergeCell ref="A13:D13"/>
    <mergeCell ref="A14:D14"/>
    <mergeCell ref="A15:D15"/>
    <mergeCell ref="A16:D16"/>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2026-08-01T14:54:57Z</dcterms:created>
  <dcterms:modified xmlns:dcterms="http://purl.org/dc/terms/" xmlns:xsi="http://www.w3.org/2001/XMLSchema-instance" xsi:type="dcterms:W3CDTF">2026-08-01T14:54:57Z</dcterms:modified>
</cp:coreProperties>
</file>